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2025" windowWidth="17310" windowHeight="3165" tabRatio="624"/>
  </bookViews>
  <sheets>
    <sheet name="стрес тест табела" sheetId="5" r:id="rId1"/>
    <sheet name="Регистар ризика" sheetId="6" r:id="rId2"/>
    <sheet name="Регистар сопствених ризика" sheetId="7" r:id="rId3"/>
    <sheet name="Sheet3" sheetId="8" r:id="rId4"/>
  </sheets>
  <externalReferences>
    <externalReference r:id="rId5"/>
  </externalReferences>
  <calcPr calcId="145621"/>
</workbook>
</file>

<file path=xl/calcChain.xml><?xml version="1.0" encoding="utf-8"?>
<calcChain xmlns="http://schemas.openxmlformats.org/spreadsheetml/2006/main">
  <c r="J27" i="7" l="1"/>
  <c r="B27" i="7"/>
  <c r="J26" i="7"/>
  <c r="B26" i="7"/>
  <c r="J25" i="7"/>
  <c r="B25" i="7"/>
  <c r="J24" i="7"/>
  <c r="B24" i="7"/>
  <c r="J23" i="7"/>
  <c r="B23" i="7"/>
  <c r="J22" i="7"/>
  <c r="B22" i="7"/>
  <c r="J21" i="7"/>
  <c r="B21" i="7"/>
  <c r="J20" i="7"/>
  <c r="B20" i="7"/>
  <c r="J19" i="7"/>
  <c r="B19" i="7"/>
  <c r="J18" i="7"/>
  <c r="B18" i="7"/>
  <c r="J17" i="7"/>
  <c r="B17" i="7"/>
  <c r="J16" i="7"/>
  <c r="B16" i="7"/>
  <c r="J15" i="7"/>
  <c r="B15" i="7"/>
  <c r="J14" i="7"/>
  <c r="B14" i="7"/>
  <c r="J13" i="7"/>
  <c r="B13" i="7"/>
  <c r="J12" i="7"/>
  <c r="B12" i="7"/>
  <c r="J11" i="7"/>
  <c r="B11" i="7"/>
  <c r="J10" i="7"/>
  <c r="B10" i="7"/>
  <c r="J9" i="7"/>
  <c r="B9" i="7"/>
  <c r="J8" i="7"/>
  <c r="B8" i="7"/>
  <c r="J7" i="7"/>
  <c r="B7" i="7"/>
  <c r="J6" i="7"/>
  <c r="B6" i="7"/>
  <c r="J5" i="7"/>
  <c r="B5" i="7"/>
  <c r="J4" i="7"/>
  <c r="B4" i="7"/>
  <c r="J3" i="7"/>
  <c r="B3" i="7"/>
  <c r="J2" i="7"/>
  <c r="B2" i="7"/>
  <c r="H35" i="6" l="1"/>
  <c r="G35" i="6"/>
  <c r="B35" i="6"/>
  <c r="H34" i="6"/>
  <c r="G34" i="6"/>
  <c r="B34" i="6"/>
  <c r="H33" i="6"/>
  <c r="G33" i="6"/>
  <c r="B33" i="6"/>
  <c r="H32" i="6"/>
  <c r="G32" i="6"/>
  <c r="B32" i="6"/>
  <c r="H31" i="6"/>
  <c r="G31" i="6"/>
  <c r="B31" i="6"/>
  <c r="H30" i="6"/>
  <c r="G30" i="6"/>
  <c r="B30" i="6"/>
  <c r="B29" i="6"/>
  <c r="H28" i="6"/>
  <c r="G28" i="6"/>
  <c r="B28" i="6"/>
  <c r="H27" i="6"/>
  <c r="G27" i="6"/>
  <c r="B27" i="6"/>
  <c r="H26" i="6"/>
  <c r="G26" i="6"/>
  <c r="B26" i="6"/>
  <c r="H25" i="6"/>
  <c r="G25" i="6"/>
  <c r="B25" i="6"/>
  <c r="H24" i="6"/>
  <c r="G24" i="6"/>
  <c r="B24" i="6"/>
  <c r="H23" i="6"/>
  <c r="G23" i="6"/>
  <c r="B23" i="6"/>
  <c r="H22" i="6"/>
  <c r="G22" i="6"/>
  <c r="B22" i="6"/>
  <c r="H21" i="6"/>
  <c r="G21" i="6"/>
  <c r="B21" i="6"/>
  <c r="H20" i="6"/>
  <c r="G20" i="6"/>
  <c r="B20" i="6"/>
  <c r="H19" i="6"/>
  <c r="G19" i="6"/>
  <c r="B19" i="6"/>
  <c r="H18" i="6"/>
  <c r="G18" i="6"/>
  <c r="B18" i="6"/>
  <c r="H17" i="6"/>
  <c r="G17" i="6"/>
  <c r="B17" i="6"/>
  <c r="H16" i="6"/>
  <c r="G16" i="6"/>
  <c r="B16" i="6"/>
  <c r="H15" i="6"/>
  <c r="G15" i="6"/>
  <c r="B15" i="6"/>
  <c r="H14" i="6"/>
  <c r="G14" i="6"/>
  <c r="B14" i="6"/>
  <c r="H13" i="6"/>
  <c r="G13" i="6"/>
  <c r="B13" i="6"/>
  <c r="H12" i="6"/>
  <c r="G12" i="6"/>
  <c r="B12" i="6"/>
  <c r="H11" i="6"/>
  <c r="G11" i="6"/>
  <c r="B11" i="6"/>
  <c r="H10" i="6"/>
  <c r="G10" i="6"/>
  <c r="B10" i="6"/>
  <c r="H9" i="6"/>
  <c r="G9" i="6"/>
  <c r="B9" i="6"/>
  <c r="H8" i="6"/>
  <c r="G8" i="6"/>
  <c r="B8" i="6"/>
  <c r="H7" i="6"/>
  <c r="G7" i="6"/>
  <c r="B7" i="6"/>
  <c r="H6" i="6"/>
  <c r="G6" i="6"/>
  <c r="B6" i="6"/>
  <c r="H5" i="6"/>
  <c r="G5" i="6"/>
  <c r="B5" i="6"/>
  <c r="H4" i="6"/>
  <c r="G4" i="6"/>
  <c r="B4" i="6"/>
  <c r="H3" i="6"/>
  <c r="G3" i="6"/>
  <c r="B3" i="6"/>
  <c r="H2" i="6"/>
  <c r="G2" i="6"/>
  <c r="B2" i="6"/>
  <c r="B11" i="5" l="1"/>
  <c r="B5" i="5" l="1"/>
  <c r="B26" i="5" s="1"/>
  <c r="C31" i="5" l="1"/>
  <c r="C29" i="5"/>
  <c r="C22" i="5" s="1"/>
  <c r="D22" i="5" s="1"/>
  <c r="C28" i="5"/>
  <c r="C9" i="5" s="1"/>
  <c r="I28" i="5" l="1"/>
  <c r="G28" i="5"/>
  <c r="F29" i="5"/>
  <c r="F28" i="5"/>
  <c r="E29" i="5"/>
  <c r="E28" i="5"/>
  <c r="D29" i="5"/>
  <c r="D28" i="5"/>
  <c r="G9" i="5" l="1"/>
  <c r="G16" i="5"/>
  <c r="B13" i="5"/>
  <c r="I37" i="5"/>
  <c r="I31" i="5"/>
  <c r="I22" i="5"/>
  <c r="I21" i="5"/>
  <c r="I20" i="5"/>
  <c r="I17" i="5"/>
  <c r="I16" i="5"/>
  <c r="I15" i="5"/>
  <c r="I14" i="5"/>
  <c r="I12" i="5"/>
  <c r="I9" i="5"/>
  <c r="I10" i="5" s="1"/>
  <c r="I11" i="5" s="1"/>
  <c r="I8" i="5"/>
  <c r="I7" i="5"/>
  <c r="I6" i="5"/>
  <c r="D31" i="5"/>
  <c r="E31" i="5" s="1"/>
  <c r="F31" i="5" s="1"/>
  <c r="G31" i="5"/>
  <c r="G37" i="5"/>
  <c r="C37" i="5"/>
  <c r="D37" i="5" s="1"/>
  <c r="E37" i="5" s="1"/>
  <c r="F37" i="5" s="1"/>
  <c r="E22" i="5"/>
  <c r="F22" i="5" s="1"/>
  <c r="C16" i="5"/>
  <c r="G22" i="5"/>
  <c r="G21" i="5"/>
  <c r="C21" i="5"/>
  <c r="D21" i="5" s="1"/>
  <c r="E21" i="5" s="1"/>
  <c r="F21" i="5" s="1"/>
  <c r="G20" i="5"/>
  <c r="C20" i="5"/>
  <c r="D20" i="5" s="1"/>
  <c r="B19" i="5"/>
  <c r="G17" i="5"/>
  <c r="C17" i="5"/>
  <c r="D17" i="5" s="1"/>
  <c r="E17" i="5" s="1"/>
  <c r="F17" i="5" s="1"/>
  <c r="G15" i="5"/>
  <c r="C15" i="5"/>
  <c r="D15" i="5" s="1"/>
  <c r="E15" i="5" s="1"/>
  <c r="F15" i="5" s="1"/>
  <c r="G14" i="5"/>
  <c r="C14" i="5"/>
  <c r="D14" i="5" s="1"/>
  <c r="G12" i="5"/>
  <c r="C12" i="5"/>
  <c r="D12" i="5" s="1"/>
  <c r="D9" i="5"/>
  <c r="G8" i="5"/>
  <c r="C8" i="5"/>
  <c r="D8" i="5" s="1"/>
  <c r="E8" i="5" s="1"/>
  <c r="F8" i="5" s="1"/>
  <c r="G7" i="5"/>
  <c r="C7" i="5"/>
  <c r="D7" i="5" s="1"/>
  <c r="G6" i="5"/>
  <c r="C6" i="5"/>
  <c r="D6" i="5" s="1"/>
  <c r="E6" i="5" s="1"/>
  <c r="B18" i="5" l="1"/>
  <c r="B23" i="5"/>
  <c r="G19" i="5"/>
  <c r="G10" i="5"/>
  <c r="G11" i="5" s="1"/>
  <c r="D19" i="5"/>
  <c r="C13" i="5"/>
  <c r="G13" i="5"/>
  <c r="C19" i="5"/>
  <c r="I19" i="5"/>
  <c r="I13" i="5"/>
  <c r="F6" i="5"/>
  <c r="E7" i="5"/>
  <c r="E20" i="5"/>
  <c r="E14" i="5"/>
  <c r="C10" i="5"/>
  <c r="E9" i="5"/>
  <c r="E12" i="5"/>
  <c r="B36" i="5" l="1"/>
  <c r="B38" i="5"/>
  <c r="B24" i="5"/>
  <c r="B25" i="5"/>
  <c r="C11" i="5"/>
  <c r="C5" i="5" s="1"/>
  <c r="G5" i="5"/>
  <c r="I5" i="5"/>
  <c r="F7" i="5"/>
  <c r="F12" i="5"/>
  <c r="D10" i="5"/>
  <c r="D11" i="5" s="1"/>
  <c r="F9" i="5"/>
  <c r="F14" i="5"/>
  <c r="F20" i="5"/>
  <c r="F19" i="5" s="1"/>
  <c r="E19" i="5"/>
  <c r="D16" i="5"/>
  <c r="B27" i="5" l="1"/>
  <c r="B35" i="5" s="1"/>
  <c r="C18" i="5"/>
  <c r="C26" i="5"/>
  <c r="C23" i="5"/>
  <c r="C24" i="5" s="1"/>
  <c r="I23" i="5"/>
  <c r="I24" i="5" s="1"/>
  <c r="I18" i="5"/>
  <c r="G26" i="5"/>
  <c r="G23" i="5"/>
  <c r="G24" i="5" s="1"/>
  <c r="G18" i="5"/>
  <c r="G36" i="5" s="1"/>
  <c r="E10" i="5"/>
  <c r="E11" i="5" s="1"/>
  <c r="E5" i="5" s="1"/>
  <c r="E26" i="5" s="1"/>
  <c r="D5" i="5"/>
  <c r="I26" i="5"/>
  <c r="E16" i="5"/>
  <c r="D13" i="5"/>
  <c r="C25" i="5" l="1"/>
  <c r="C27" i="5" s="1"/>
  <c r="C35" i="5" s="1"/>
  <c r="G38" i="5"/>
  <c r="G25" i="5"/>
  <c r="G27" i="5" s="1"/>
  <c r="G35" i="5" s="1"/>
  <c r="F10" i="5"/>
  <c r="F11" i="5" s="1"/>
  <c r="F5" i="5" s="1"/>
  <c r="F26" i="5" s="1"/>
  <c r="C38" i="5"/>
  <c r="C36" i="5"/>
  <c r="F16" i="5"/>
  <c r="F13" i="5" s="1"/>
  <c r="E13" i="5"/>
  <c r="I38" i="5"/>
  <c r="I36" i="5"/>
  <c r="D23" i="5"/>
  <c r="D18" i="5"/>
  <c r="D26" i="5"/>
  <c r="I25" i="5"/>
  <c r="F23" i="5" l="1"/>
  <c r="F24" i="5" s="1"/>
  <c r="F18" i="5"/>
  <c r="F38" i="5" s="1"/>
  <c r="I27" i="5"/>
  <c r="I35" i="5" s="1"/>
  <c r="D24" i="5"/>
  <c r="D25" i="5"/>
  <c r="D38" i="5"/>
  <c r="D36" i="5"/>
  <c r="E18" i="5"/>
  <c r="E23" i="5"/>
  <c r="F25" i="5" l="1"/>
  <c r="F27" i="5" s="1"/>
  <c r="F35" i="5" s="1"/>
  <c r="F36" i="5"/>
  <c r="D27" i="5"/>
  <c r="D35" i="5" s="1"/>
  <c r="E38" i="5"/>
  <c r="E36" i="5"/>
  <c r="E24" i="5"/>
  <c r="E25" i="5"/>
  <c r="E27" i="5" l="1"/>
  <c r="E35" i="5" s="1"/>
</calcChain>
</file>

<file path=xl/comments1.xml><?xml version="1.0" encoding="utf-8"?>
<comments xmlns="http://schemas.openxmlformats.org/spreadsheetml/2006/main">
  <authors>
    <author xml:space="preserve"> </author>
  </authors>
  <commentList>
    <comment ref="B6" authorId="0">
      <text>
        <r>
          <rPr>
            <sz val="9"/>
            <color indexed="81"/>
            <rFont val="Tahoma"/>
            <family val="2"/>
            <charset val="238"/>
          </rPr>
          <t>Уноси се податак под 1. из Обрасца АК-НО/РЕ Одлуке о адекватности капитала друштва за осигурање/реосигурање.</t>
        </r>
      </text>
    </comment>
    <comment ref="B7" authorId="0">
      <text>
        <r>
          <rPr>
            <sz val="9"/>
            <color indexed="81"/>
            <rFont val="Tahoma"/>
            <family val="2"/>
            <charset val="238"/>
          </rPr>
          <t>Уноси се податак под 2. из Обрасца АК-НО/РЕ  Одлуке о адекватности капитала друштва за осигурање/реосигурање.</t>
        </r>
      </text>
    </comment>
    <comment ref="B8" authorId="0">
      <text>
        <r>
          <rPr>
            <sz val="9"/>
            <color indexed="81"/>
            <rFont val="Tahoma"/>
            <family val="2"/>
            <charset val="238"/>
          </rPr>
          <t>Уноси се податак под 3. из Обрасца АК-НО/РЕ  Одлуке о адекватности капитала друштва за осигурање/реосигурање.</t>
        </r>
      </text>
    </comment>
    <comment ref="B9" authorId="0">
      <text>
        <r>
          <rPr>
            <sz val="9"/>
            <color indexed="81"/>
            <rFont val="Tahoma"/>
            <family val="2"/>
            <charset val="238"/>
          </rPr>
          <t>Уноси се податак под 4. из Обрасца АК-НО/РЕ Одлуке о адекватности капитала друштва за осигурање/реосигурање.</t>
        </r>
      </text>
    </comment>
    <comment ref="B10" authorId="0">
      <text>
        <r>
          <rPr>
            <sz val="9"/>
            <color indexed="81"/>
            <rFont val="Tahoma"/>
            <family val="2"/>
            <charset val="238"/>
          </rPr>
          <t>Уноси се податак о укупном нерaспоређеном добитку текуће године, који је већи од податка под 5. из Обрасца АК-НО/РЕ  Одлуке о адекватности капитала друштва за осигурање/реосигурање.</t>
        </r>
      </text>
    </comment>
    <comment ref="B12" authorId="0">
      <text>
        <r>
          <rPr>
            <sz val="9"/>
            <color indexed="81"/>
            <rFont val="Tahoma"/>
            <family val="2"/>
            <charset val="238"/>
          </rPr>
          <t>Уноси се податак под II из Обрасца АК-НО/РЕ  Одлуке о адекватности капитала друштва за осигурање/реосигурање.</t>
        </r>
      </text>
    </comment>
    <comment ref="B14" authorId="0">
      <text>
        <r>
          <rPr>
            <sz val="9"/>
            <color indexed="81"/>
            <rFont val="Tahoma"/>
            <family val="2"/>
            <charset val="238"/>
          </rPr>
          <t>Уноси се податак под 9. из Обрасца АК-НО/РЕ  Одлуке о адекватности капитала друштва за осигурање/реосигурање.</t>
        </r>
      </text>
    </comment>
    <comment ref="B15" authorId="0">
      <text>
        <r>
          <rPr>
            <sz val="9"/>
            <color indexed="81"/>
            <rFont val="Tahoma"/>
            <family val="2"/>
            <charset val="238"/>
          </rPr>
          <t>Уноси се податак под 10. из Обрасца АК-НО/РЕ Одлуке о адекватности капитала друштва за осигурање/реосигурање.</t>
        </r>
      </text>
    </comment>
    <comment ref="B16" authorId="0">
      <text>
        <r>
          <rPr>
            <sz val="9"/>
            <color indexed="81"/>
            <rFont val="Tahoma"/>
            <family val="2"/>
            <charset val="238"/>
          </rPr>
          <t>Уноси се податак под 11. из Обрасца АК-НО/РЕ Одлуке о адекватности капитала друштва за осигурање/реосигурање.</t>
        </r>
      </text>
    </comment>
    <comment ref="B17" authorId="0">
      <text>
        <r>
          <rPr>
            <sz val="9"/>
            <color indexed="81"/>
            <rFont val="Tahoma"/>
            <family val="2"/>
            <charset val="238"/>
          </rPr>
          <t>Уноси се податак под 12. из Обрасца АК-НО/РЕ Одлуке о адекватности капитала друштва за осигурање/реосигурање.</t>
        </r>
      </text>
    </comment>
    <comment ref="B20" authorId="0">
      <text>
        <r>
          <rPr>
            <sz val="9"/>
            <color indexed="81"/>
            <rFont val="Tahoma"/>
            <family val="2"/>
            <charset val="238"/>
          </rPr>
          <t>Уноси се податак под 13. из Обрасца АК-НО/РЕ Одлуке о адекватности капитала друштва за осигурање/реосигурање.</t>
        </r>
      </text>
    </comment>
    <comment ref="B21" authorId="0">
      <text>
        <r>
          <rPr>
            <sz val="9"/>
            <color indexed="81"/>
            <rFont val="Tahoma"/>
            <family val="2"/>
            <charset val="238"/>
          </rPr>
          <t>Уноси се податак под 14. из Обрасца АК-НО/РЕ Одлуке о адекватности капитала друштва за осигурање/реосигурање.</t>
        </r>
      </text>
    </comment>
    <comment ref="B22" authorId="0">
      <text>
        <r>
          <rPr>
            <sz val="9"/>
            <color indexed="81"/>
            <rFont val="Tahoma"/>
            <family val="2"/>
            <charset val="238"/>
          </rPr>
          <t>Уноси се податак под 15. из Обрасца АК-НО/РЕ Одлуке о адекватности капитала друштва за осигурање/реосигурање.</t>
        </r>
      </text>
    </comment>
    <comment ref="B31" authorId="0">
      <text>
        <r>
          <rPr>
            <sz val="9"/>
            <color indexed="81"/>
            <rFont val="Tahoma"/>
            <family val="2"/>
            <charset val="238"/>
          </rPr>
          <t>Уноси се податак под VIII из Обрасца АК-НО/РЕ Одлуке о адекватности капитала друштва за осигурање/реосигурање.</t>
        </r>
      </text>
    </comment>
    <comment ref="B37" authorId="0">
      <text>
        <r>
          <rPr>
            <sz val="9"/>
            <color indexed="81"/>
            <rFont val="Tahoma"/>
            <family val="2"/>
            <charset val="238"/>
          </rPr>
          <t>Износ капиталног цензуса у складу са чланом 27. Закона о осигурању, исказан у 000 РСД према званичном средњем курсу на 31.12.2015.</t>
        </r>
      </text>
    </comment>
    <comment ref="H44" authorId="0">
      <text>
        <r>
          <rPr>
            <sz val="9"/>
            <color indexed="81"/>
            <rFont val="Tahoma"/>
            <family val="2"/>
            <charset val="238"/>
          </rPr>
          <t>Уноси се податак о свим дужничким ХоВ исказаним у билансу стања друштва, осим дела портфеља дужничких хартија од вредности које се сматрају нискоризичним (хартије од вредности које су издали Република Србија, државе чланице ЕУ или ОЕЦД, централне банке држава чланица ЕУ или држава чланица ОЕЦД, односно за које гарантује неки од наведених субјеката, као и међународне финансијске организације чији је Република Србија члан).</t>
        </r>
      </text>
    </comment>
    <comment ref="H45" authorId="0">
      <text>
        <r>
          <rPr>
            <sz val="9"/>
            <color indexed="81"/>
            <rFont val="Tahoma"/>
            <family val="2"/>
            <charset val="238"/>
          </rPr>
          <t>Уноси се део износа наведен у пољу H44 утврђен у складу са тачком 5. Одлуке о адекватности капитала друштва за осигурање/реосигурање.</t>
        </r>
      </text>
    </comment>
    <comment ref="H46" authorId="0">
      <text>
        <r>
          <rPr>
            <sz val="9"/>
            <color indexed="81"/>
            <rFont val="Tahoma"/>
            <family val="2"/>
            <charset val="238"/>
          </rPr>
          <t>Уноси се податак о свим акцијама исказаним у билансу стања друштва.</t>
        </r>
      </text>
    </comment>
    <comment ref="H47" authorId="0">
      <text>
        <r>
          <rPr>
            <sz val="9"/>
            <color indexed="81"/>
            <rFont val="Tahoma"/>
            <family val="2"/>
            <charset val="238"/>
          </rPr>
          <t>Уноси се део износа наведен у пољу H46 утврђен у складу са чланом 124. Закона о осигурању.</t>
        </r>
      </text>
    </comment>
    <comment ref="H48" authorId="0">
      <text>
        <r>
          <rPr>
            <sz val="9"/>
            <color indexed="81"/>
            <rFont val="Tahoma"/>
            <family val="2"/>
            <charset val="238"/>
          </rPr>
          <t>Уноси се податак о свим некретнинама исказаним у билансу стања друштва.</t>
        </r>
      </text>
    </comment>
    <comment ref="H49" authorId="0">
      <text>
        <r>
          <rPr>
            <sz val="9"/>
            <color indexed="81"/>
            <rFont val="Tahoma"/>
            <family val="2"/>
            <charset val="238"/>
          </rPr>
          <t>Уноси се део износа наведен у пољу H48 утврђен у складу са тачком 5. Одлуке о адекватности капитала друштва за осигурање/реосигурање.</t>
        </r>
      </text>
    </comment>
    <comment ref="H50" authorId="0">
      <text>
        <r>
          <rPr>
            <sz val="9"/>
            <color indexed="81"/>
            <rFont val="Tahoma"/>
            <family val="2"/>
            <charset val="238"/>
          </rPr>
          <t>Уноси се податак о свим потраживањима за премију исказаним у билансу стања друштва.</t>
        </r>
      </text>
    </comment>
    <comment ref="H51" authorId="0">
      <text>
        <r>
          <rPr>
            <sz val="9"/>
            <color indexed="81"/>
            <rFont val="Tahoma"/>
            <family val="2"/>
            <charset val="238"/>
          </rPr>
          <t>Уноси се део износа наведен у пољу H50 утврђен у складу са тачком 5. Одлуке о адекватности капитала друштва за осигурање/реосигурање.</t>
        </r>
      </text>
    </comment>
    <comment ref="H52"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3"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4"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5"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6"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7" authorId="0">
      <text>
        <r>
          <rPr>
            <sz val="9"/>
            <color indexed="81"/>
            <rFont val="Tahoma"/>
            <family val="2"/>
            <charset val="238"/>
          </rPr>
          <t>Уноси се податак о потраживањима од реосигуравача/ретроцесионара који задовољавају захтев у погледу нивоа кредитног квалитета. Збир поља од H52 до H57 једнак је износу свих потраживања од реосигуравача/ретроцесионара исказаног у билансу стања друштва.</t>
        </r>
      </text>
    </comment>
    <comment ref="H59" authorId="0">
      <text>
        <r>
          <rPr>
            <sz val="9"/>
            <color indexed="81"/>
            <rFont val="Tahoma"/>
            <family val="2"/>
            <charset val="238"/>
          </rPr>
          <t xml:space="preserve">Уноси се податак о свим резервисаним штетама неживотних осигурања исказан у билансу стања друштва које пружа услуге неживотних осигурања. Уноси се податак о свим резервисаним штетама исказан у билансу стања друштва које пружа услуге реосигурања. </t>
        </r>
      </text>
    </comment>
  </commentList>
</comments>
</file>

<file path=xl/sharedStrings.xml><?xml version="1.0" encoding="utf-8"?>
<sst xmlns="http://schemas.openxmlformats.org/spreadsheetml/2006/main" count="332" uniqueCount="279">
  <si>
    <t>Уплаћени основни капитал по основу обичних акција</t>
  </si>
  <si>
    <t>Резерве утврђене статутом и другим актима друштва, осим резерви повезаних с преференцијалним акцијама</t>
  </si>
  <si>
    <t>Ревалоризационе резерве с нереализованим резултатима</t>
  </si>
  <si>
    <t>Нераспоређени добитак ранијих година</t>
  </si>
  <si>
    <t>Нераспоређени добитак текуће године, до 50%</t>
  </si>
  <si>
    <t>Нематеријална имовина (улагања)</t>
  </si>
  <si>
    <t>Откупљене сопствене акције</t>
  </si>
  <si>
    <t>Губитак текуће године и непокривени губитак ранијих година</t>
  </si>
  <si>
    <t>Разлика недисконтованих и дисконтованих резервисаних штета</t>
  </si>
  <si>
    <t>Удели, односно акције других друштава за осигурање са седиштем у Републици Србији</t>
  </si>
  <si>
    <t>Нето износ улагања у инструменте субординираног дуга и друге дужничке инструменте правних лица у којима друштво има контролно учешће</t>
  </si>
  <si>
    <t>Неликвидна средства</t>
  </si>
  <si>
    <t xml:space="preserve">РАЗЛИКА ГАРАНТНОГ КАПИТАЛА И ИЗНОСА ПРОПИСАНОГ ЧЛАНОМ 27. ЗАКОНА </t>
  </si>
  <si>
    <t>Нераспоређени добитак текуће године</t>
  </si>
  <si>
    <t>Одбитак за део нераспоређених добитака ранијих и текуће године који прелази 25% гарантне резерве</t>
  </si>
  <si>
    <t>Одбитак за део резерви утврђених статутом и другим актима друштва, осим резерви повезаних са преференцијалним акцијама и део ревалоризационих резерви с нереализованим резултатима који прелази 20% гарантне резерве</t>
  </si>
  <si>
    <t>Одбитак за део допунског капитала који прелази 50% примарног капитала</t>
  </si>
  <si>
    <t>Сценарио</t>
  </si>
  <si>
    <t>Фактор стреса</t>
  </si>
  <si>
    <t>Теже утрживе инвестиције</t>
  </si>
  <si>
    <t>дужничке ХоВ</t>
  </si>
  <si>
    <t>акције</t>
  </si>
  <si>
    <t>некретнине</t>
  </si>
  <si>
    <t>потраживања за премију</t>
  </si>
  <si>
    <t>Реосигурање</t>
  </si>
  <si>
    <t>Актуарски</t>
  </si>
  <si>
    <t>ризични капитал</t>
  </si>
  <si>
    <t>потраживања од реосигуравача/ретриоцесионара са нивоом кредитног квалитета 0</t>
  </si>
  <si>
    <t>потраживања од реосигуравача/ретриоцесионара са нивоом кредитног квалитета 1</t>
  </si>
  <si>
    <t>потраживања од реосигуравача/ретриоцесионара са нивоом кредитног квалитета 2</t>
  </si>
  <si>
    <t>потраживања од реосигуравача/ретриоцесионара са нивоом кредитног квалитета 3</t>
  </si>
  <si>
    <t>потраживања од реосигуравача/ретриоцесионара са нивоом кредитног квалитета 4 и ниже</t>
  </si>
  <si>
    <t>потраживања од реосигуравача/ретриоцесионара без кредитног рејтинга</t>
  </si>
  <si>
    <t>Позиција</t>
  </si>
  <si>
    <t>Износ</t>
  </si>
  <si>
    <t>Пре стреса</t>
  </si>
  <si>
    <t>Сценарио "теже утрживе инвестиције"</t>
  </si>
  <si>
    <t>Сценарио "реосигурање"</t>
  </si>
  <si>
    <t>"Актуарски" сценарио</t>
  </si>
  <si>
    <t>смртност</t>
  </si>
  <si>
    <t>ПРИМАРНИ КАПИТАЛ</t>
  </si>
  <si>
    <t>ОДБИТНЕ СТАВКЕ, ПРВИ ДЕО</t>
  </si>
  <si>
    <t>ДОПУНСКИ КАПИТАЛ</t>
  </si>
  <si>
    <t>ГАРАНТНА РЕЗЕРВА, ПРЕЛИМИНАРНИ РЕЗУЛТАТ</t>
  </si>
  <si>
    <t>ОДБИТНЕ СТАВКЕ, ДРУГИ ДЕО</t>
  </si>
  <si>
    <t>ГАРАНТНИ КАПИТАЛ</t>
  </si>
  <si>
    <t>Први резултат (ЗМС за животна осигурања)</t>
  </si>
  <si>
    <t>Други резултат (ЗМС за животна осигурања)</t>
  </si>
  <si>
    <t>ОДНОС РАСПОЛОЖИВЕ И ЗАХТЕВАНЕ МАРГИНЕ СОЛВЕНТНОСТИ</t>
  </si>
  <si>
    <t>ИЗНОС ПРОПИСАН ЧЛ. 27. ЗАКОНА</t>
  </si>
  <si>
    <t>ОДНОС ЗАХТЕВАНЕ МАРГИНЕ СОЛВЕНТНОСТИ И ГАРАНТНОГ КАПИТАЛА</t>
  </si>
  <si>
    <t>ГАРАНТНА РЕЗЕРВА, КОНАЧНИ РЕЗУЛТАТ, РАСПОЛОЖИВА МАРГИНА СОЛВЕНТНОСТИ</t>
  </si>
  <si>
    <t>дужничке ХоВ и акције</t>
  </si>
  <si>
    <t>дужничке ХоВ и акције и некретнине</t>
  </si>
  <si>
    <t>дужничке ХоВ и акције и некретнине и потраживања за премију</t>
  </si>
  <si>
    <t>смртност и резервисане штете</t>
  </si>
  <si>
    <t>ЗАХТЕВАНА МАРГИНА СОЛВЕНТНОСТИ</t>
  </si>
  <si>
    <t>Ефекат појединачног стреса на губитак (смањење добитка)</t>
  </si>
  <si>
    <t>Ефекат појединачног стреса на захтевану маргину солвентности</t>
  </si>
  <si>
    <t>ЗМС за сва остала врсте животна осигурања</t>
  </si>
  <si>
    <t>Ефекат појединачног стреса на одбитне ставке други део</t>
  </si>
  <si>
    <t>део акција које представљају одбитну ставку</t>
  </si>
  <si>
    <t>део дужничких ХоВ и корпортативних обвезница које представљају одбитну ставку</t>
  </si>
  <si>
    <t>део некретнина које представљају одбитну ставку</t>
  </si>
  <si>
    <t>део потраживања за премију које представљају одбитну ставку</t>
  </si>
  <si>
    <t>резервисане штете</t>
  </si>
  <si>
    <t>Параметри стрес теста за неживотна осигурања или реосигурање</t>
  </si>
  <si>
    <t>Kod</t>
  </si>
  <si>
    <t>StavkaID#</t>
  </si>
  <si>
    <t>Naziv Projekta/Procesa</t>
  </si>
  <si>
    <t>Finalni opis rizika</t>
  </si>
  <si>
    <t>Verovatnoća</t>
  </si>
  <si>
    <t>Uticaj</t>
  </si>
  <si>
    <t>Opis verovatnoće</t>
  </si>
  <si>
    <t>Opis uticaja</t>
  </si>
  <si>
    <t xml:space="preserve">Kontinuirane akcije za upravljanje rizikom </t>
  </si>
  <si>
    <t>RRO - 01</t>
  </si>
  <si>
    <t>Rizik reosigurаnjа</t>
  </si>
  <si>
    <t>Rizik neаdekvаtno određene premije</t>
  </si>
  <si>
    <t>U kontinuitetu se prati  i аnаlizirа razvoj premije reosiguranja rizika koji se preuzimaju u reosiguranje, promene osiguranih suma i/ili MMŠ , obim pokrića reosiguranih rizika,  limiti pokrićа, visine prosečnih štetа, verovаtnoće nаstupаnjа velikih štetа, nivo odstupаnjа stvаrnih od očekivаnih štetа, kаo i stepen izrаvnаnjа rizikа unutаr portfelja.</t>
  </si>
  <si>
    <t>RRO - 02</t>
  </si>
  <si>
    <t>Rizik neаdekvаtnog obrаzovаnjа tehničkih rezervi društvа</t>
  </si>
  <si>
    <t>U kontinuiteu projektovati,pratiti i analizirati kretanje visine tehničkih rezervi;                                          Praćenje i analiziranje promena u trajanju reosiguranja</t>
  </si>
  <si>
    <t>RRO - 03</t>
  </si>
  <si>
    <t>Rizik osigurаnjа koji proizlаzi iz kаtаstrofаlnih dogаđаjа</t>
  </si>
  <si>
    <t>Vrši se kontinuirana analiza istorije predhodnih događaja sa sagledavanjem uzroka, posledica i vremenske verovatnoće u eventualnom nastanku budućih događaja.
Osnovne smernice u preuzimanju rizika prirodnih katastrofa su: 
U preuzimanju rizika od domaćih i stranih cedenata  Dunav Re učestvuje maksimalno do iznosa određenog Odlukom o kriterijumima, načinu utvrđivanja, tabeli maksimalnih samoprdržaja i ukupnom iznosu samopridržaja. 
Rizici se preuzimaju u skladu sa Uputstvom za preuzimanje rizika i Odlukom o načinu preuzimanja rizika.
U preuzimanju aktivnih inostranih poslova Dunav Re radi dodatne analize izloženosti kod ugovora koji zadrže elemente pokrića prirodnih opasnosti.</t>
  </si>
  <si>
    <t>RRO - 04</t>
  </si>
  <si>
    <t>Rizik neаdekvаtne procene rizikа koji se preuzimа u reosigurаnje</t>
  </si>
  <si>
    <t>Rizici se preuzimaju u skladu sa Uputstvom za preuzimanje rizika i Odlukom o načinu preuzimanja rizika;
Anаlizira se tehnički rezultаt po vrsti osigurаnjа i obavlja se sveobuhvаtnа аnаlizа zаhtevа zа underwriting; 
Blаgovremeno se identifikuje i procenjuju preuzeti rizici; 
Permаnentno se edukuju zаposleni nа poslovimа preuzimаnjа rizikа.
Prаte se trendovi nа tržištu u zаvisnosti od vrste rizikа koji se preuzimaju.</t>
  </si>
  <si>
    <t>RRO - 05</t>
  </si>
  <si>
    <t>Rizik neаdekvаtnog određivаnjа nivoа sаmopridržаjа</t>
  </si>
  <si>
    <t>Isprаvno utvrđivаnje nivoа mаksimаlnog sаmopridržаjа smаnjuje neizvesnost poslovаnjа i omogućаvа finаnsijsku stаbilnost Društvа. 
Kontrolа ovog rizikа podrаzumevа dа se obezbedi odgovаrаjuća disperzija rizikа po horizontаli i vertikаli, putem reosigurаnjа kаo i kroz pokrićа zа zаštitu sаmopridržаjа. 
Preuzimаnje u sаmopridržаj rizikа Društva se vrši u sklаdu sа Odlukom o kriterijumima, načinu utvrđivanja, tabeli maksimalnih samoprdržaja i ukupnom iznosu samopridržaja. 
Rizici se preuzimaju u skladu sa Uputstvom za preuzimanje rizika i Odlukom o načinu preuzimanja rizika
Obezbeđenа je kvаlitetnа zаštitа sаmopridržаjа zа 2017. godinu.</t>
  </si>
  <si>
    <t>TR   -  01</t>
  </si>
  <si>
    <t>Tržišni rizik</t>
  </si>
  <si>
    <t>Rizik promene kаmаtnih stopа</t>
  </si>
  <si>
    <t xml:space="preserve">U procesu identifikovаnjа kаmаtnog rizikа Društvo prаti trаnsаkcije kojimа se vrši deponovаnje i ulаgаnje krаtkoročnih i dugoročnih izvorа sredstаvа, konstаntno imаjući u fokusu horizontаlnu i vertikаlnu usklаđenost аktive i pаsive i obezbeđenje visokog stepenа likvidnosti Društvа uz zаdovoljаvаjuće prinose.Ulaganje sredstava  Društvа u sklаdu sа Odlukom NBS i investicionom politikom uz redovno prаćenje stаnjа nа finаnsijskom tržištu. U 2016. godini nastavljen je trend pada kamatnih stopa . Referentna kamatana stopa je smanjena u toku godine sa 4.25 % na 4%.Društvo će nastaviti redovno paraćenje kretanja stopa prinosa na finansijskom tržištu kako bi investirala u finansisjke instrumente sa najvećim prinosima.  </t>
  </si>
  <si>
    <t>TR   -  02</t>
  </si>
  <si>
    <t>Rizik promene cenа hаrtijа od vrednosti</t>
  </si>
  <si>
    <t>Redovno praćenje kretanja HoV u portfoliju Društva,i stalna komunikacija sa korporativnim agentom u cilju sagledavanja optimalnih uslova za prodaju ili eventualno sticanje novih.Ulaganje sredstava Društva u skladu sa Odlukom NBS i investicionom politikom.</t>
  </si>
  <si>
    <t>TR   -  03</t>
  </si>
  <si>
    <t>Rizik prinosа</t>
  </si>
  <si>
    <t>Kontinuirаno prаćenje prinosa od investiranih sredstava ( prihoda ) od kamata i hartija od vrednosti,kao i  stаnjа nа finаnsijskom tržištu i  аnаliziranje  ivesticionog portfeljа Društvа.</t>
  </si>
  <si>
    <t>TR   -  04</t>
  </si>
  <si>
    <t>Devizni rizik</t>
  </si>
  <si>
    <t>U cilju zаštite od velike izloženosti deviznom riziku, prilikom ugovаrаnjа reosigurаvаjućeg pokrićа u zemlji obаvezno se primenjuje vаlutnа klаuzulа, а аktivnost deponovаnjа i ulаgаnjа sredstаvа se sprovodi nа nаčin dа obezbedi visoko učešće vаlutnih pozicijа nа strаni аktive.</t>
  </si>
  <si>
    <t>TR   -  05</t>
  </si>
  <si>
    <t>Rizik konkurencije</t>
  </si>
  <si>
    <t xml:space="preserve">Anаliza pozicionirаnosti Društvа nа tržištu reosigurаnjа u zemlji i inostrаnstvu; 
Očuvаnje poverenjа i renomeа nа evropskom tržištu kroz direktne kontаkte sа reosigurаvаčimа i povećаnje sаrаdnje sа reosigurаvаčimа sа prostorа Bаlkаnа (pre svegа BiH i Slovenijom).  
Aktivnost nа uspostаvljаnju strаteške sаrаdnnje sа renomirаnim ino-reosigurаvаčimа sа ciljem obezbeđenjа аutomаtskih kаpаcitetа
Sаrаdnjа sа domаćim reosigurаvаčimа u horizontаlnoj retrocesiji mаnjih viškovа rizikа sа principom rаzmene nа reciprocitetnoj osnovi.
</t>
  </si>
  <si>
    <t>TR   -  06</t>
  </si>
  <si>
    <t>Rizik neаdekvаtnog prilаgođаvаnjа zаhtevimа osigurаnjа</t>
  </si>
  <si>
    <t>Uspostаvljаnje čvrstih direktnih poslovnih kontаkаtа sа evropskim reosigurаvаčimа uz postepeno isključivаnje posrednikа (brokerа), osim u slučаjevimа ostvаrene uštede nаstаle usled аngаžovаnjа brokerа. Sprovođenje аktivnosti prаćenjа konkurencije u zemlji i inostrаnstvu i novih trendovа nа tržištu reosigurаnjа.</t>
  </si>
  <si>
    <t>RNOUS - 01</t>
  </si>
  <si>
    <t>Rizik neispunjenjа obаveze ugovorne strаne</t>
  </si>
  <si>
    <t>Rizik nemogućnosti naplate investiranih sredstava-pokrića tehničkih rezervi</t>
  </si>
  <si>
    <t>Deponovаnje i ulаgаnje sredstаvа tehničke i gаrаntne rezerve u sklаdu je sа Odlukom NBS i Prаvilnikom Društvа, kаo i u sklаdu sа investicionom politikom.</t>
  </si>
  <si>
    <t>RNOUS - 02</t>
  </si>
  <si>
    <t xml:space="preserve">Rizik nemogućnosti nаplаte prinosа od investirаnih sredstаvа </t>
  </si>
  <si>
    <t>Prаćenje i kontrolа deponovаnjа i ulаgаnjа sredstаvа  nа nаčin koji obezbeđuje dа strukturа ulаgаnjа uvek bude u sklаdu sа relevаntnim internim i eksternim аktimа, i unаpred definisаnim principimа u pogledu uprаvljаnjа rizicimа.</t>
  </si>
  <si>
    <t>RNOUS - 03</t>
  </si>
  <si>
    <t>Rizik nemogućnosti nаplаte potrаživаnjа od druge ugovorne strаne</t>
  </si>
  <si>
    <t>Kontinuirаno sprovođenje merа koje su preduzete zа unаpređenje procesа prаćenjа i nаplаte potrаživаnjа.</t>
  </si>
  <si>
    <t>RNOUS - 04</t>
  </si>
  <si>
    <t>Ostаli rizici neispunjenjа obаvezа druge ugovorne strаne</t>
  </si>
  <si>
    <t>Kontinuirаno sprovođenje merа koje su preduzete zа unаpređenje procesа prаćenjа ispunjavanja preuzetih obaveza od druge ugovorne strane.</t>
  </si>
  <si>
    <t>RL     - 01</t>
  </si>
  <si>
    <t>Rizik likvidnosti</t>
  </si>
  <si>
    <t>Rizik neаdekvаtnog uprаvljаnjа imovinom i obаvezаmа</t>
  </si>
  <si>
    <t xml:space="preserve">Društvo kontinuirаno prаti visinu i vrši projekcije visine gаrаntnih rezervi i аnаlizirа mogućnosti ulаgаnjа rezervi u pojedine imovinske oblike. Anаlizom visine gаrаntnih rezervi, mаrgine solventnosti i visine i strukture deponovаnih i uloženih sredstаvа gаrаntnih i tehničkih rezervi, vrši se ocenа аdekvаtnosti kаpitаlа iz uglа mogućnosti dа se аpsorbuje višаk gubitаkа koji mogu dа nаstаnu reаlizаcijom tehničkih, finаnsijskih i drugih rizikа. 
</t>
  </si>
  <si>
    <t>RL     - 02</t>
  </si>
  <si>
    <t>Rizik pokrivenosti troškova sprovođenja reosiguranja</t>
  </si>
  <si>
    <t>Kontinuirаno prаćenje pokrivenosti troškovа sprovođenjа reosigurаnjа režijskim dodаtkom i izvorа zа pokriće u sklаdu sа Prаvilnikom o mаksimаlnim stopаmа režijskog dodаtkа i sprovođenje odgovаrаjućih korektivnih merа.</t>
  </si>
  <si>
    <t>RL     - 03</t>
  </si>
  <si>
    <t>Rizik pogrešne procene, evidentirаnjа, prezentovаnjа i obelodаnjivаnjа vrednosti imovine i izvorа sredstаvа društvа, kаo i njihovih prihodа, rаshodа i rezultаtа poslovаnjа</t>
  </si>
  <si>
    <t>Društvo odgovorno primenjuje sistem internih kontrola,organizuje internu reviziju u vršenju tekućih provera prema usvojenom planu kao i vanrednih provera, realizuje efikasnu aktuarsku funkciju i permanentno vrši edukaciju zaposlenih.</t>
  </si>
  <si>
    <t>RL     - 04</t>
  </si>
  <si>
    <t>Rizik ročne neusklаđenosti sredstаvа i njihovih izvorа</t>
  </si>
  <si>
    <t xml:space="preserve">Anаlizа likvidnosti, solventnosti i finаnsijskog položаjа Društvа, primenom instrumenаtа аnаlize аktive i pаsive po vertikаli i horizontаli.Održаti postignuti kvаlitet u plаnirаnju cash  flow-a koji obezbeđuje ročnu usklаđenost prilivа i odlivа sredstаvа, kаo i deponovаnje i ulаgаnje sredstаvа premа rokovimа dospećа obаvezа.Pаžljivа politikа investirаnjа, kojа vodi rаčunа o dugoročnim mogućnostimа pokrićа tehničkih rezervi.
</t>
  </si>
  <si>
    <t>RL     - 05</t>
  </si>
  <si>
    <t>Rizik nemogućnosti izmirivаnjа obаvezа po osnovu reosigurаnjа (nepokrivenost tehničke rezerve)</t>
  </si>
  <si>
    <t>Pratiti i analizirati kretanje visine tehničkih rezervi,rezervisanih štetea i prenosnih premija.Deponovаnje i ulаgаnje sredstаvа tehničke i gаrаntne rezerve u sklаdu je sа Odlukom NBS i Prаvilnikom Društvа, kаo i u sklаdu sа investicionom politikom.</t>
  </si>
  <si>
    <t>OR     - 01</t>
  </si>
  <si>
    <t>Operаtivni rizik</t>
  </si>
  <si>
    <t>Rizik pogrešnog, odnosno neodgovаrаjućeg izborа člаnovа izvršnog, odnosno nаdzornog odborа, kаo i licа kojimа je povereno rukovođenje pojedinim poslovimа društvа</t>
  </si>
  <si>
    <t>Donošenje odluka u skladu sa Zakonom</t>
  </si>
  <si>
    <t>OR     - 02</t>
  </si>
  <si>
    <t>Rizik pogrešnog, odnosno neаdekvаtnog izborа, rаsporedа i postаvljаnjа zаposlenih u društvu (kvаlifikаciono i brojno)</t>
  </si>
  <si>
    <t>Društvo teži optimizaciji radnih mesta i vrši kontinuirano merenje radnog učinka.</t>
  </si>
  <si>
    <t>OR     - 03</t>
  </si>
  <si>
    <t>Rizik neаdekvаtne orgаnizаcije poslovаnjа društvа</t>
  </si>
  <si>
    <t>Društvo prati sistematizaciju,vrši optimizaciju radnih mesta i meri radne učinke.</t>
  </si>
  <si>
    <t>OR     - 04</t>
  </si>
  <si>
    <t>Rizik pogrešnog i ekonomski štetnog ugovаrаnjа poslovа</t>
  </si>
  <si>
    <t>Kontinuirano praćenje u primena Internih akata kao i analize zaključenih ugovora i praćenje njihove realizacije.Pre zakljućivanja svakog ugovora obezbeđena je višestepena kontrola.</t>
  </si>
  <si>
    <t>OR     - 05</t>
  </si>
  <si>
    <t>Rizik prevаrа, zloupotrebа i drugih nezаkonitih аktivnosti licа zаposlenih u društvu</t>
  </si>
  <si>
    <t>Društvo u skladu sa Zakonom i Odlukom NBS kontinuirano primenjuje sistem internih kontrola.</t>
  </si>
  <si>
    <t>OR     - 06</t>
  </si>
  <si>
    <t>Rizik odsustvа odgovаrаjućeg sistemа internih kontrolа, procedurа i postupаkа rаdа</t>
  </si>
  <si>
    <t>Društvo redovno prati sve najavljene kao i donete izmene propisa i blagovremeno vrši usaglašavanje poslovanja.</t>
  </si>
  <si>
    <t>OR     - 07</t>
  </si>
  <si>
    <t>Informatičko bezbednosni rizik</t>
  </si>
  <si>
    <t>Društvo kontinuirano prati i radi na obezbeđivanju funkcionalnog i sigurnog Informacionog sistema, a sve u svrhu očuvanja kontinuiteta poslovanja, minimiziranja poslovnih rizika, konkurentske prednosti  i usaglašenosti  sa pravnim, regulatornim i ugovornim zahtevima vezano za bezbednost informacija.Društvo je usvojilo IT politiku i procedure koje unapređuju okvir za upravljanje IS-om i usklađuje poslovanje sa Odlukom NBS o minimu standarda upravljanja IS-om.</t>
  </si>
  <si>
    <t>OR     -08</t>
  </si>
  <si>
    <t>Ostali operativni rizici koji zavise od prirode,obima i složenosti poslovanja (pogrešan unos podataka i drugi propusti u radu)</t>
  </si>
  <si>
    <t>Srednja verovatnoća</t>
  </si>
  <si>
    <t>Srednji</t>
  </si>
  <si>
    <t>Društvo u skladu sa prirodom,obimom i složenošću poslovanja kao i složenošću informacionog sistema nadzire,redovno koriguje i unapređuje proces upravljanja IS radi smanjenja izloženosti rizicima i očuvanja bezbednosti i funkcionalnosti ovog sistema.</t>
  </si>
  <si>
    <t>PR     - 01</t>
  </si>
  <si>
    <t>Prаvni  rizik</t>
  </si>
  <si>
    <t>Rizik nаlаgаnjа merа, odnosno izricаnjа kаzne od strаne Nаrodne bаnke Srbije, odnosno sаnkcijа drugog nаdležnog orgаnа</t>
  </si>
  <si>
    <t>Društvo redovno prati sve najavljene izmene kao i donete propise ( Zakone,Odluke i druga akta )  i blagovremeno vrši usaglašavanje svoga poslovanja.</t>
  </si>
  <si>
    <t>PR     - 02</t>
  </si>
  <si>
    <t>Rizik mogućih gubitаkа iz sporovа</t>
  </si>
  <si>
    <t>Društvo je formirаlo rezerve u visini tužbenog zаhtevа zа moguće gubitke po osnovu sporа sа Triglаv osigurаnjem, pri čemu Drušvo ostаje izloženo riziku obаvezа po osnovu isplаte zаtezne kаmаte</t>
  </si>
  <si>
    <t>PR     - 03</t>
  </si>
  <si>
    <t>Poreski rizik</t>
  </si>
  <si>
    <t>Društvo redovno prаti i primenjuje sve poreske propise.</t>
  </si>
  <si>
    <t>DZR   - 01</t>
  </si>
  <si>
    <t>Drugi  znаčаjni rizici</t>
  </si>
  <si>
    <t>Reputаcioni rizik</t>
  </si>
  <si>
    <t>Očuvаnje stečenog poverenjа kod klijenаtа i obezbeđenje tržištа retrocesije sа tendencijom obezbeđenjа nаjkonkurentnijih uslovа reosigurаnjа.</t>
  </si>
  <si>
    <t>DZR   - 02</t>
  </si>
  <si>
    <t>Strаteški rizik</t>
  </si>
  <si>
    <t>U zаvisnosti od kretаnjа nа tržištu (kаko poslovnom tаko i finаnsijskom) moguće je odstupаnje ostvаrenih od plаnirаnih veličinа u obа smerа, а Društvo će redovno prаtiti ostvаrene rezultаte kаko bi аdekvаtnim i blаgovremenim аkcijаmа mаksimizirаlo svoje rezultаte.Redovno prаćenje i izveštаvаnje o ostvаrenim rezultаtimа poslovаnjа i stepenа ostvаrenjа usvojenih poslovnih plаnovа.</t>
  </si>
  <si>
    <t>DZR   - 03</t>
  </si>
  <si>
    <t>Rizike koji nаstаju po osnovu poslovа koje je društvo poverilo trećim licimа</t>
  </si>
  <si>
    <t>Kontiunirano praćenje odgovarajuće kvalifikacione,organizacione,kadrovske i tehničke osposobljenosti potrebne za obavljanje poverenih poslova,kao i kvaliteta obavljanja tih poslova uz permanentnu mogućnost da Društvo u svakom trenutku može pružaocu usluga davati uputstva u vezi sa poverenim poslovima.</t>
  </si>
  <si>
    <t>Код</t>
  </si>
  <si>
    <t>Финални опис ризика</t>
  </si>
  <si>
    <t>Опис вероватноће</t>
  </si>
  <si>
    <t>Опис утицаја</t>
  </si>
  <si>
    <t xml:space="preserve">Континуиране акције за управљање ризиком </t>
  </si>
  <si>
    <t>Оцена ризика</t>
  </si>
  <si>
    <t>УР-01.1</t>
  </si>
  <si>
    <t xml:space="preserve"> Унутрашњи ризици </t>
  </si>
  <si>
    <t>Ризик грешке</t>
  </si>
  <si>
    <t>Средња вероватноћа</t>
  </si>
  <si>
    <t>Ограничен</t>
  </si>
  <si>
    <t>Успостављен систем Интерних контрола које стављају акценат  на очување интегритета средстава, спречавање и откривање оперативних грешака, тачности и потпуности рачуноводствених евиденција и благовремено састављање поузданих финансијских информација, као и унапређења информационог система.</t>
  </si>
  <si>
    <t>УР-01.2</t>
  </si>
  <si>
    <t>Мала вероватноћа</t>
  </si>
  <si>
    <t>Оптимална организација и систематизација у Друштву усклађена са постављеним циљевима у пословању,као и праћење резултата радних учинака.</t>
  </si>
  <si>
    <t>УР-01.3</t>
  </si>
  <si>
    <t>Трошкови продаје реосигурања</t>
  </si>
  <si>
    <t>Средњи</t>
  </si>
  <si>
    <t>Праћење структуре трошкова како кроз њихов износ тако и кроз однос са структуром и висином пословних прихода.</t>
  </si>
  <si>
    <t>УР-01.4</t>
  </si>
  <si>
    <t>Контрола обрачуна</t>
  </si>
  <si>
    <t>Примена Интерних контрола и унапређење Информационог система</t>
  </si>
  <si>
    <t>УР-01.5</t>
  </si>
  <si>
    <t>Незадовољство клијента</t>
  </si>
  <si>
    <t xml:space="preserve">Анализа позиционираности Друштва на тржишту реосигурања у земљи и иностранству; 
Очување поверења и реномеа на европском и домаћем тржишту кроз директне контакте са реосигуравачима и цедентима.  
</t>
  </si>
  <si>
    <t>УР-01.6</t>
  </si>
  <si>
    <t>Овлашћење за потписивање</t>
  </si>
  <si>
    <t>Потпуна усклађеност са важећим интерним актима.</t>
  </si>
  <si>
    <t>УР-01.7</t>
  </si>
  <si>
    <t>Прекомерно резервисање</t>
  </si>
  <si>
    <t>Праћење и примена законсих и интерних аката.</t>
  </si>
  <si>
    <t>УР-01.8</t>
  </si>
  <si>
    <t>Неодговарајући систем ИК</t>
  </si>
  <si>
    <t>Усклађеност са постојећим законом,одлуком и интерним актима.</t>
  </si>
  <si>
    <t>УР-01.9</t>
  </si>
  <si>
    <t>Односи са јавношћу</t>
  </si>
  <si>
    <t>Придржавање прописаних правила,као и кодекса понашања у сфери јавних комуникација.</t>
  </si>
  <si>
    <t>УР-01.10</t>
  </si>
  <si>
    <t>Дуже одсуство запослених</t>
  </si>
  <si>
    <t xml:space="preserve">Примена  прописа везаних за заштиту и безбедност на раду,као и ангажовање у стварању превентивних и додатних мера у циљу обезбеђивања што бољих услова за рад за сваког запосленог у Друштву. </t>
  </si>
  <si>
    <t>УР-01.11</t>
  </si>
  <si>
    <t>Злонамерно деловање</t>
  </si>
  <si>
    <t>Примена система интерних контрола и безбедносне политике.</t>
  </si>
  <si>
    <t>УР-01.12</t>
  </si>
  <si>
    <t>Одлазак запослених са важних радних места</t>
  </si>
  <si>
    <t>Обезбеђивање адекватних услова за  рада,као и добра интерна комуникација и информисаност.</t>
  </si>
  <si>
    <t>УР-01.13</t>
  </si>
  <si>
    <t>Рад информатичког окружења</t>
  </si>
  <si>
    <t xml:space="preserve"> Функционисање у складу са донетом Стратегијом,Политикама,Процедурама и Упутствима у ИТ. </t>
  </si>
  <si>
    <t>УР-01.14</t>
  </si>
  <si>
    <t>Прекид е-маил комуникације</t>
  </si>
  <si>
    <t>Функционисање у складу са донетом Стратегијом,Политикама,Процедурама и Упутствима у ИТ.</t>
  </si>
  <si>
    <t>УР-01.15</t>
  </si>
  <si>
    <t>Опоравак ИТ у случају катастрофе</t>
  </si>
  <si>
    <t>Велики</t>
  </si>
  <si>
    <t>УР-01.16</t>
  </si>
  <si>
    <t>Осигурање података/архивирање</t>
  </si>
  <si>
    <t>УР-01.17</t>
  </si>
  <si>
    <t>Пожар</t>
  </si>
  <si>
    <t>УР-01.18</t>
  </si>
  <si>
    <t>Управљање пројектима</t>
  </si>
  <si>
    <t>Друштво је донело Методологију управљања ИТ пројектима</t>
  </si>
  <si>
    <t>РИ-04.1</t>
  </si>
  <si>
    <t>Ризици инвестирања</t>
  </si>
  <si>
    <t>Погрешна процена тржишних услова</t>
  </si>
  <si>
    <t>Редовно праћење кретања на финансијском тржишту и стална комуникација са корпоративним агентом у циљу сагледавања оптималних решења за улагање.</t>
  </si>
  <si>
    <t>РИ-04.2</t>
  </si>
  <si>
    <t>Ризик концентрације</t>
  </si>
  <si>
    <t>Праћење и контрола депоновања и улагања средстава на начин који обезбеђује да структура улагања увек буде у складу са релевантним интернинм и екстерним актима и инвестиционом политиком Друштва.</t>
  </si>
  <si>
    <t>РИ-04.3</t>
  </si>
  <si>
    <t>Лоша прогноза</t>
  </si>
  <si>
    <t>РИ-04.04</t>
  </si>
  <si>
    <t>Негативна промена цене акција</t>
  </si>
  <si>
    <t>Континуирано праћење стања на финансијском тржишту и анализа ивестиционог портфеља Друштва.</t>
  </si>
  <si>
    <t>СР-02.1</t>
  </si>
  <si>
    <t>Спољњи ризици</t>
  </si>
  <si>
    <t>Измена закона</t>
  </si>
  <si>
    <t>Праћење,како доношења тако и измена и допуна закона.</t>
  </si>
  <si>
    <t>СР-02.2</t>
  </si>
  <si>
    <t xml:space="preserve">Престанак рада ретроцесионара </t>
  </si>
  <si>
    <t>Доступно и правовремено информисање на тржишту реосигуравача и ретроцесионара.</t>
  </si>
  <si>
    <t>СР-02.3</t>
  </si>
  <si>
    <t>Престанак рада брокера</t>
  </si>
  <si>
    <t>Праћење стања и обезбеђивање информисаности о финансијском тржиш.</t>
  </si>
  <si>
    <t>СР-02.4</t>
  </si>
  <si>
    <t>Негативан економски развој</t>
  </si>
  <si>
    <t>Праћење економске политике и анализе њеног могућег утицаја на услове и резултате пословања Друштва.</t>
  </si>
  <si>
    <t>Утицај</t>
  </si>
  <si>
    <t>Вероватноћа</t>
  </si>
  <si>
    <t>Назив Пројекта/ Процеса</t>
  </si>
  <si>
    <t>Број/ квалитет запослених</t>
  </si>
  <si>
    <t xml:space="preserve">Стрес тест табела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</si>
</sst>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D_i_n_._-;\-* #,##0.00\ _D_i_n_._-;_-* &quot;-&quot;??\ _D_i_n_._-;_-@_-"/>
    <numFmt numFmtId="164" formatCode="0.0%"/>
    <numFmt numFmtId="166" formatCode="_(* #,##0.00_);_(* \(#,##0.00\);_(* &quot;-&quot;??_);_(@_)"/>
  </numFmts>
  <fonts count="26" x14ac:knownFonts="1">
    <font>
      <sz val="11"/>
      <color theme="1"/>
      <name val="Calibri"/>
      <family val="2"/>
      <scheme val="minor"/>
    </font>
    <font>
      <b/>
      <sz val="10"/>
      <name val="Arial"/>
      <family val="2"/>
      <charset val="238"/>
    </font>
    <font>
      <sz val="9"/>
      <name val="Arial"/>
      <family val="2"/>
      <charset val="238"/>
    </font>
    <font>
      <sz val="9"/>
      <color indexed="81"/>
      <name val="Tahoma"/>
      <family val="2"/>
      <charset val="238"/>
    </font>
    <font>
      <sz val="11"/>
      <color theme="1"/>
      <name val="Arial"/>
      <family val="2"/>
      <charset val="238"/>
    </font>
    <font>
      <sz val="8"/>
      <color indexed="8"/>
      <name val="Arial"/>
      <family val="2"/>
      <charset val="238"/>
    </font>
    <font>
      <b/>
      <sz val="9"/>
      <name val="Arial"/>
      <family val="2"/>
      <charset val="238"/>
    </font>
    <font>
      <b/>
      <sz val="11"/>
      <color theme="1"/>
      <name val="Arial"/>
      <family val="2"/>
      <charset val="238"/>
    </font>
    <font>
      <sz val="9"/>
      <color theme="1"/>
      <name val="Arial"/>
      <family val="2"/>
      <charset val="238"/>
    </font>
    <font>
      <b/>
      <sz val="9"/>
      <color theme="1"/>
      <name val="Arial"/>
      <family val="2"/>
      <charset val="238"/>
    </font>
    <font>
      <b/>
      <sz val="10"/>
      <color theme="1"/>
      <name val="Arial"/>
      <family val="2"/>
      <charset val="238"/>
    </font>
    <font>
      <sz val="11"/>
      <color theme="1"/>
      <name val="Calibri"/>
      <family val="2"/>
      <scheme val="minor"/>
    </font>
    <font>
      <b/>
      <sz val="9"/>
      <color theme="0"/>
      <name val="Arial"/>
      <family val="2"/>
    </font>
    <font>
      <b/>
      <sz val="10"/>
      <color theme="0"/>
      <name val="Arial"/>
      <family val="2"/>
      <charset val="238"/>
    </font>
    <font>
      <b/>
      <sz val="9"/>
      <color theme="0"/>
      <name val="Arial"/>
      <family val="2"/>
      <charset val="238"/>
    </font>
    <font>
      <sz val="9"/>
      <name val="Arial"/>
      <family val="2"/>
    </font>
    <font>
      <b/>
      <sz val="12"/>
      <name val="Arial"/>
      <family val="2"/>
      <charset val="238"/>
    </font>
    <font>
      <b/>
      <sz val="10"/>
      <name val="Arial"/>
      <family val="2"/>
    </font>
    <font>
      <b/>
      <sz val="9"/>
      <name val="Arial"/>
      <family val="2"/>
    </font>
    <font>
      <sz val="10"/>
      <name val="Arial"/>
      <family val="2"/>
      <charset val="238"/>
    </font>
    <font>
      <sz val="9"/>
      <name val="Calibri"/>
      <family val="2"/>
      <charset val="238"/>
    </font>
    <font>
      <sz val="10"/>
      <name val="Arial"/>
      <family val="2"/>
    </font>
    <font>
      <b/>
      <sz val="12"/>
      <name val="Arial"/>
      <family val="2"/>
    </font>
    <font>
      <sz val="9"/>
      <color theme="1"/>
      <name val="Arial"/>
      <family val="2"/>
    </font>
    <font>
      <b/>
      <sz val="10"/>
      <color theme="1"/>
      <name val="Arial"/>
      <family val="2"/>
    </font>
    <font>
      <b/>
      <sz val="9"/>
      <color theme="1"/>
      <name val="Arial"/>
      <family val="2"/>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66FFFF"/>
        <bgColor indexed="64"/>
      </patternFill>
    </fill>
    <fill>
      <patternFill patternType="solid">
        <fgColor rgb="FF002060"/>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43" fontId="11" fillId="0" borderId="0" applyFont="0" applyFill="0" applyBorder="0" applyAlignment="0" applyProtection="0"/>
    <xf numFmtId="0" fontId="19" fillId="0" borderId="0"/>
  </cellStyleXfs>
  <cellXfs count="203">
    <xf numFmtId="0" fontId="0" fillId="0" borderId="0" xfId="0"/>
    <xf numFmtId="0" fontId="4" fillId="0" borderId="0" xfId="0" applyFont="1" applyAlignment="1">
      <alignment vertical="center"/>
    </xf>
    <xf numFmtId="0" fontId="4" fillId="0" borderId="0" xfId="0" applyFont="1" applyFill="1" applyAlignment="1">
      <alignment vertical="center"/>
    </xf>
    <xf numFmtId="0" fontId="7" fillId="0" borderId="0" xfId="0" applyFont="1" applyAlignment="1">
      <alignment horizontal="center" vertical="center"/>
    </xf>
    <xf numFmtId="3" fontId="8" fillId="3" borderId="1" xfId="0" applyNumberFormat="1" applyFont="1" applyFill="1" applyBorder="1" applyAlignment="1">
      <alignment vertical="center" wrapText="1"/>
    </xf>
    <xf numFmtId="3" fontId="8" fillId="2" borderId="1" xfId="0" applyNumberFormat="1" applyFont="1" applyFill="1" applyBorder="1" applyAlignment="1">
      <alignment vertical="center" wrapText="1"/>
    </xf>
    <xf numFmtId="3" fontId="8" fillId="4" borderId="1" xfId="0" applyNumberFormat="1" applyFont="1" applyFill="1" applyBorder="1" applyAlignment="1">
      <alignment vertical="center" wrapText="1"/>
    </xf>
    <xf numFmtId="3" fontId="2" fillId="2" borderId="1" xfId="0" applyNumberFormat="1" applyFont="1" applyFill="1" applyBorder="1" applyAlignment="1">
      <alignment horizontal="right" vertical="center" wrapText="1"/>
    </xf>
    <xf numFmtId="3" fontId="4" fillId="0" borderId="0" xfId="0" applyNumberFormat="1" applyFont="1" applyAlignment="1">
      <alignment vertical="center"/>
    </xf>
    <xf numFmtId="0" fontId="8" fillId="3" borderId="1" xfId="0" applyFont="1" applyFill="1" applyBorder="1" applyAlignment="1">
      <alignment vertical="center" wrapText="1"/>
    </xf>
    <xf numFmtId="0" fontId="6"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justify" vertical="center" wrapText="1"/>
    </xf>
    <xf numFmtId="3" fontId="2" fillId="3" borderId="1" xfId="0" applyNumberFormat="1" applyFont="1" applyFill="1" applyBorder="1" applyAlignment="1">
      <alignment horizontal="right" vertical="center" wrapText="1"/>
    </xf>
    <xf numFmtId="0" fontId="9" fillId="3" borderId="1" xfId="0" applyFont="1" applyFill="1" applyBorder="1" applyAlignment="1">
      <alignment vertical="center" wrapText="1"/>
    </xf>
    <xf numFmtId="164" fontId="9" fillId="4" borderId="1" xfId="0" applyNumberFormat="1" applyFont="1" applyFill="1" applyBorder="1" applyAlignment="1">
      <alignment vertical="center" wrapText="1"/>
    </xf>
    <xf numFmtId="3" fontId="9" fillId="4" borderId="1" xfId="0" applyNumberFormat="1" applyFont="1" applyFill="1" applyBorder="1" applyAlignment="1">
      <alignment vertical="center" wrapText="1"/>
    </xf>
    <xf numFmtId="164" fontId="9" fillId="3" borderId="1" xfId="0" applyNumberFormat="1" applyFont="1" applyFill="1" applyBorder="1" applyAlignment="1">
      <alignment vertical="center" wrapText="1"/>
    </xf>
    <xf numFmtId="3" fontId="9" fillId="3" borderId="1" xfId="0" applyNumberFormat="1" applyFont="1" applyFill="1" applyBorder="1" applyAlignment="1">
      <alignment vertical="center" wrapText="1"/>
    </xf>
    <xf numFmtId="0" fontId="10" fillId="0" borderId="0" xfId="0" applyFont="1" applyAlignment="1">
      <alignment horizontal="center" vertical="center"/>
    </xf>
    <xf numFmtId="0" fontId="1" fillId="0" borderId="0" xfId="0" applyFont="1" applyAlignment="1">
      <alignment horizontal="center" vertical="center"/>
    </xf>
    <xf numFmtId="3" fontId="2" fillId="3" borderId="1" xfId="0" applyNumberFormat="1" applyFont="1" applyFill="1" applyBorder="1" applyAlignment="1">
      <alignment horizontal="left" vertical="center" wrapText="1"/>
    </xf>
    <xf numFmtId="0" fontId="6" fillId="3" borderId="1" xfId="0" applyFont="1" applyFill="1" applyBorder="1" applyAlignment="1">
      <alignment horizontal="center" vertical="center" wrapText="1"/>
    </xf>
    <xf numFmtId="0" fontId="5" fillId="0" borderId="2" xfId="0" applyFont="1" applyBorder="1" applyAlignment="1">
      <alignment horizontal="right" vertical="center"/>
    </xf>
    <xf numFmtId="0" fontId="5" fillId="0" borderId="0" xfId="0" applyFont="1" applyBorder="1" applyAlignment="1">
      <alignment horizontal="right" vertical="center"/>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4" fillId="0" borderId="2" xfId="0" applyFont="1" applyBorder="1" applyAlignment="1">
      <alignment horizontal="center" vertical="center"/>
    </xf>
    <xf numFmtId="0" fontId="9" fillId="3"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10" xfId="0" applyFont="1" applyFill="1" applyBorder="1" applyAlignment="1">
      <alignment vertical="center" wrapText="1"/>
    </xf>
    <xf numFmtId="0" fontId="15" fillId="0" borderId="11" xfId="0" applyFont="1" applyFill="1" applyBorder="1" applyAlignment="1">
      <alignment horizontal="left" vertical="top" wrapText="1"/>
    </xf>
    <xf numFmtId="0" fontId="15" fillId="0" borderId="12" xfId="0" applyFont="1" applyFill="1" applyBorder="1" applyAlignment="1">
      <alignment horizontal="center" vertical="top" wrapText="1"/>
    </xf>
    <xf numFmtId="166" fontId="16" fillId="0" borderId="11" xfId="0" applyNumberFormat="1" applyFont="1" applyFill="1" applyBorder="1" applyAlignment="1">
      <alignment horizontal="left" vertical="top" wrapText="1"/>
    </xf>
    <xf numFmtId="0" fontId="6" fillId="0" borderId="13" xfId="0" applyFont="1" applyFill="1" applyBorder="1" applyAlignment="1">
      <alignment horizontal="left" vertical="top" wrapText="1"/>
    </xf>
    <xf numFmtId="2" fontId="15" fillId="0" borderId="14" xfId="0" applyNumberFormat="1" applyFont="1" applyFill="1" applyBorder="1" applyAlignment="1">
      <alignment horizontal="center" vertical="center" wrapText="1"/>
    </xf>
    <xf numFmtId="2" fontId="15" fillId="0" borderId="15" xfId="0" applyNumberFormat="1" applyFont="1" applyFill="1" applyBorder="1" applyAlignment="1">
      <alignment horizontal="center" vertical="center" wrapText="1"/>
    </xf>
    <xf numFmtId="2" fontId="15" fillId="0" borderId="16" xfId="0" quotePrefix="1" applyNumberFormat="1" applyFont="1" applyFill="1" applyBorder="1" applyAlignment="1">
      <alignment vertical="center" wrapText="1"/>
    </xf>
    <xf numFmtId="0" fontId="15" fillId="0" borderId="16" xfId="0" applyFont="1" applyFill="1" applyBorder="1" applyAlignment="1">
      <alignment horizontal="center" vertical="center" wrapText="1"/>
    </xf>
    <xf numFmtId="0" fontId="15" fillId="6" borderId="1" xfId="0" applyFont="1" applyFill="1" applyBorder="1" applyAlignment="1">
      <alignment vertical="top" wrapText="1"/>
    </xf>
    <xf numFmtId="0" fontId="15" fillId="0" borderId="17" xfId="0" applyFont="1" applyFill="1" applyBorder="1" applyAlignment="1">
      <alignment horizontal="left" vertical="top" wrapText="1"/>
    </xf>
    <xf numFmtId="0" fontId="15" fillId="0" borderId="18" xfId="0" applyFont="1" applyFill="1" applyBorder="1" applyAlignment="1">
      <alignment horizontal="center" vertical="top" wrapText="1"/>
    </xf>
    <xf numFmtId="0" fontId="1" fillId="0" borderId="17" xfId="0" applyFont="1" applyFill="1" applyBorder="1" applyAlignment="1">
      <alignment horizontal="left" vertical="top" wrapText="1"/>
    </xf>
    <xf numFmtId="0" fontId="6" fillId="0" borderId="14" xfId="0" applyFont="1" applyFill="1" applyBorder="1" applyAlignment="1">
      <alignment horizontal="left" vertical="top" wrapText="1"/>
    </xf>
    <xf numFmtId="2" fontId="15" fillId="0" borderId="19" xfId="0" applyNumberFormat="1" applyFont="1" applyFill="1" applyBorder="1" applyAlignment="1">
      <alignment horizontal="center" vertical="center"/>
    </xf>
    <xf numFmtId="2" fontId="15" fillId="0" borderId="20" xfId="0" applyNumberFormat="1" applyFont="1" applyFill="1" applyBorder="1" applyAlignment="1">
      <alignment horizontal="center" vertical="center" wrapText="1"/>
    </xf>
    <xf numFmtId="2" fontId="15" fillId="0" borderId="20" xfId="0" quotePrefix="1" applyNumberFormat="1" applyFont="1" applyFill="1" applyBorder="1" applyAlignment="1">
      <alignment vertical="center" wrapText="1"/>
    </xf>
    <xf numFmtId="0" fontId="15" fillId="0" borderId="20" xfId="0" applyFont="1" applyFill="1" applyBorder="1" applyAlignment="1">
      <alignment horizontal="center" vertical="center" wrapText="1"/>
    </xf>
    <xf numFmtId="0" fontId="15" fillId="0" borderId="20" xfId="0" applyFont="1" applyFill="1" applyBorder="1" applyAlignment="1">
      <alignment horizontal="left" vertical="top" wrapText="1"/>
    </xf>
    <xf numFmtId="0" fontId="15" fillId="6" borderId="17" xfId="0" applyFont="1" applyFill="1" applyBorder="1" applyAlignment="1">
      <alignment horizontal="left" vertical="top" wrapText="1"/>
    </xf>
    <xf numFmtId="0" fontId="15" fillId="6" borderId="21" xfId="0" applyFont="1" applyFill="1" applyBorder="1" applyAlignment="1">
      <alignment horizontal="center" vertical="top" wrapText="1"/>
    </xf>
    <xf numFmtId="0" fontId="17" fillId="6" borderId="17" xfId="0" applyFont="1" applyFill="1" applyBorder="1" applyAlignment="1">
      <alignment horizontal="left" vertical="top" wrapText="1"/>
    </xf>
    <xf numFmtId="0" fontId="18" fillId="6" borderId="14" xfId="0" applyFont="1" applyFill="1" applyBorder="1" applyAlignment="1">
      <alignment horizontal="left" vertical="top" wrapText="1"/>
    </xf>
    <xf numFmtId="2" fontId="15" fillId="6" borderId="14" xfId="0" applyNumberFormat="1" applyFont="1" applyFill="1" applyBorder="1" applyAlignment="1">
      <alignment horizontal="center" vertical="center" wrapText="1"/>
    </xf>
    <xf numFmtId="2" fontId="15" fillId="6" borderId="15" xfId="0" applyNumberFormat="1" applyFont="1" applyFill="1" applyBorder="1" applyAlignment="1">
      <alignment horizontal="center" vertical="center" wrapText="1"/>
    </xf>
    <xf numFmtId="2" fontId="15" fillId="6" borderId="15" xfId="0" quotePrefix="1" applyNumberFormat="1" applyFont="1" applyFill="1" applyBorder="1" applyAlignment="1">
      <alignment vertical="center" wrapText="1"/>
    </xf>
    <xf numFmtId="0" fontId="15" fillId="6" borderId="15" xfId="0" applyFont="1" applyFill="1" applyBorder="1" applyAlignment="1">
      <alignment horizontal="center" vertical="center" wrapText="1"/>
    </xf>
    <xf numFmtId="0" fontId="15" fillId="0" borderId="21" xfId="0" applyFont="1" applyFill="1" applyBorder="1" applyAlignment="1">
      <alignment horizontal="center" vertical="top" wrapText="1"/>
    </xf>
    <xf numFmtId="0" fontId="1" fillId="0" borderId="17" xfId="0" applyFont="1" applyFill="1" applyBorder="1" applyAlignment="1">
      <alignment vertical="top" wrapText="1"/>
    </xf>
    <xf numFmtId="0" fontId="6" fillId="6" borderId="14" xfId="0" applyFont="1" applyFill="1" applyBorder="1" applyAlignment="1">
      <alignment vertical="top" wrapText="1"/>
    </xf>
    <xf numFmtId="2" fontId="15" fillId="0" borderId="15" xfId="0" quotePrefix="1" applyNumberFormat="1" applyFont="1" applyFill="1" applyBorder="1" applyAlignment="1">
      <alignment vertical="center" wrapText="1"/>
    </xf>
    <xf numFmtId="0" fontId="15" fillId="0" borderId="15" xfId="0" applyFont="1" applyFill="1" applyBorder="1" applyAlignment="1">
      <alignment horizontal="center" vertical="center" wrapText="1"/>
    </xf>
    <xf numFmtId="0" fontId="2" fillId="6" borderId="1" xfId="0" applyFont="1" applyFill="1" applyBorder="1" applyAlignment="1">
      <alignment vertical="top" wrapText="1"/>
    </xf>
    <xf numFmtId="0" fontId="15" fillId="0" borderId="22" xfId="0" applyFont="1" applyFill="1" applyBorder="1" applyAlignment="1">
      <alignment horizontal="left" vertical="top" wrapText="1"/>
    </xf>
    <xf numFmtId="0" fontId="15" fillId="0" borderId="23" xfId="0" applyFont="1" applyFill="1" applyBorder="1" applyAlignment="1">
      <alignment horizontal="center" vertical="top" wrapText="1"/>
    </xf>
    <xf numFmtId="0" fontId="1" fillId="0" borderId="24" xfId="0" applyFont="1" applyFill="1" applyBorder="1" applyAlignment="1">
      <alignment horizontal="left" vertical="top" wrapText="1"/>
    </xf>
    <xf numFmtId="0" fontId="6" fillId="0" borderId="25" xfId="0" applyFont="1" applyFill="1" applyBorder="1" applyAlignment="1">
      <alignment vertical="top" wrapText="1"/>
    </xf>
    <xf numFmtId="2" fontId="15" fillId="0" borderId="25" xfId="0" applyNumberFormat="1" applyFont="1" applyFill="1" applyBorder="1" applyAlignment="1">
      <alignment horizontal="center" vertical="center" wrapText="1"/>
    </xf>
    <xf numFmtId="2" fontId="15" fillId="0" borderId="24" xfId="0" applyNumberFormat="1" applyFont="1" applyFill="1" applyBorder="1" applyAlignment="1">
      <alignment horizontal="center" vertical="center" wrapText="1"/>
    </xf>
    <xf numFmtId="2" fontId="15" fillId="0" borderId="24" xfId="0" quotePrefix="1" applyNumberFormat="1" applyFont="1" applyFill="1" applyBorder="1" applyAlignment="1">
      <alignment vertical="center" wrapText="1"/>
    </xf>
    <xf numFmtId="0" fontId="15" fillId="0" borderId="24" xfId="0" applyFont="1" applyFill="1" applyBorder="1" applyAlignment="1">
      <alignment horizontal="center" vertical="center" wrapText="1"/>
    </xf>
    <xf numFmtId="0" fontId="16" fillId="0" borderId="11" xfId="0" applyFont="1" applyFill="1" applyBorder="1" applyAlignment="1">
      <alignment vertical="top" wrapText="1"/>
    </xf>
    <xf numFmtId="0" fontId="6" fillId="0" borderId="16" xfId="0" applyFont="1" applyFill="1" applyBorder="1" applyAlignment="1">
      <alignment vertical="top" wrapText="1"/>
    </xf>
    <xf numFmtId="2" fontId="15" fillId="0" borderId="19" xfId="0" applyNumberFormat="1" applyFont="1" applyFill="1" applyBorder="1" applyAlignment="1">
      <alignment horizontal="center" vertical="center" wrapText="1"/>
    </xf>
    <xf numFmtId="0" fontId="2" fillId="0" borderId="20" xfId="2" applyFont="1" applyFill="1" applyBorder="1" applyAlignment="1">
      <alignment horizontal="left" vertical="top" wrapText="1"/>
    </xf>
    <xf numFmtId="0" fontId="15" fillId="0" borderId="1" xfId="0" applyFont="1" applyFill="1" applyBorder="1" applyAlignment="1">
      <alignment horizontal="left" vertical="top" wrapText="1"/>
    </xf>
    <xf numFmtId="0" fontId="15" fillId="0" borderId="26" xfId="0" applyFont="1" applyFill="1" applyBorder="1" applyAlignment="1">
      <alignment horizontal="center" vertical="top" wrapText="1"/>
    </xf>
    <xf numFmtId="0" fontId="1" fillId="0" borderId="15" xfId="0" applyFont="1" applyFill="1" applyBorder="1" applyAlignment="1">
      <alignment horizontal="left" vertical="top" wrapText="1"/>
    </xf>
    <xf numFmtId="0" fontId="6" fillId="0" borderId="15" xfId="0" applyFont="1" applyFill="1" applyBorder="1" applyAlignment="1">
      <alignment horizontal="left" vertical="top" wrapText="1"/>
    </xf>
    <xf numFmtId="0" fontId="15" fillId="0" borderId="27" xfId="0" applyFont="1" applyFill="1" applyBorder="1" applyAlignment="1">
      <alignment vertical="top" wrapText="1"/>
    </xf>
    <xf numFmtId="0" fontId="17" fillId="0" borderId="15" xfId="0" applyFont="1" applyFill="1" applyBorder="1" applyAlignment="1">
      <alignment horizontal="left" vertical="top" wrapText="1"/>
    </xf>
    <xf numFmtId="0" fontId="18" fillId="0" borderId="15" xfId="0" applyFont="1" applyFill="1" applyBorder="1" applyAlignment="1">
      <alignment horizontal="left" vertical="top" wrapText="1"/>
    </xf>
    <xf numFmtId="2" fontId="15" fillId="0" borderId="14" xfId="2" applyNumberFormat="1" applyFont="1" applyFill="1" applyBorder="1" applyAlignment="1">
      <alignment horizontal="center" vertical="center" wrapText="1"/>
    </xf>
    <xf numFmtId="2" fontId="15" fillId="0" borderId="15" xfId="2" applyNumberFormat="1" applyFont="1" applyFill="1" applyBorder="1" applyAlignment="1">
      <alignment horizontal="center" vertical="center" wrapText="1"/>
    </xf>
    <xf numFmtId="0" fontId="15" fillId="0" borderId="15" xfId="0" applyFont="1" applyFill="1" applyBorder="1" applyAlignment="1">
      <alignment horizontal="left" vertical="top" wrapText="1"/>
    </xf>
    <xf numFmtId="0" fontId="15" fillId="0" borderId="15" xfId="0" applyFont="1" applyFill="1" applyBorder="1" applyAlignment="1">
      <alignment vertical="top" wrapText="1"/>
    </xf>
    <xf numFmtId="0" fontId="15" fillId="0" borderId="5" xfId="0" applyFont="1" applyFill="1" applyBorder="1" applyAlignment="1">
      <alignment horizontal="left" vertical="top" wrapText="1"/>
    </xf>
    <xf numFmtId="0" fontId="15" fillId="0" borderId="2" xfId="0" applyFont="1" applyFill="1" applyBorder="1" applyAlignment="1">
      <alignment horizontal="center" vertical="top" wrapText="1"/>
    </xf>
    <xf numFmtId="0" fontId="20" fillId="0" borderId="20" xfId="0" applyFont="1" applyBorder="1" applyAlignment="1">
      <alignment horizontal="justify" vertical="center" wrapText="1"/>
    </xf>
    <xf numFmtId="0" fontId="6" fillId="0" borderId="24" xfId="0" applyFont="1" applyFill="1" applyBorder="1" applyAlignment="1">
      <alignment horizontal="left" vertical="top" wrapText="1"/>
    </xf>
    <xf numFmtId="0" fontId="15" fillId="0" borderId="24" xfId="0" applyFont="1" applyFill="1" applyBorder="1" applyAlignment="1">
      <alignment horizontal="left" vertical="top" wrapText="1"/>
    </xf>
    <xf numFmtId="0" fontId="16" fillId="0" borderId="16" xfId="0" applyFont="1" applyFill="1" applyBorder="1" applyAlignment="1">
      <alignment horizontal="left" vertical="top" wrapText="1"/>
    </xf>
    <xf numFmtId="0" fontId="6" fillId="0" borderId="16" xfId="0" applyFont="1" applyFill="1" applyBorder="1" applyAlignment="1">
      <alignment horizontal="left" vertical="top" wrapText="1"/>
    </xf>
    <xf numFmtId="2" fontId="21" fillId="0" borderId="19" xfId="0" applyNumberFormat="1" applyFont="1" applyFill="1" applyBorder="1" applyAlignment="1">
      <alignment horizontal="center" vertical="center" wrapText="1"/>
    </xf>
    <xf numFmtId="0" fontId="2" fillId="0" borderId="20" xfId="0" applyFont="1" applyFill="1" applyBorder="1" applyAlignment="1">
      <alignment horizontal="left" vertical="top" wrapText="1"/>
    </xf>
    <xf numFmtId="0" fontId="15" fillId="0" borderId="28" xfId="0" applyFont="1" applyFill="1" applyBorder="1" applyAlignment="1">
      <alignment horizontal="center" vertical="top" wrapText="1"/>
    </xf>
    <xf numFmtId="0" fontId="1" fillId="0" borderId="29" xfId="0" applyFont="1" applyFill="1" applyBorder="1" applyAlignment="1">
      <alignment horizontal="left" vertical="top" wrapText="1"/>
    </xf>
    <xf numFmtId="2" fontId="15" fillId="0" borderId="30" xfId="0" quotePrefix="1" applyNumberFormat="1" applyFont="1" applyFill="1" applyBorder="1" applyAlignment="1">
      <alignment vertical="center" wrapText="1"/>
    </xf>
    <xf numFmtId="0" fontId="15" fillId="0" borderId="30" xfId="0" applyFont="1" applyFill="1" applyBorder="1" applyAlignment="1">
      <alignment horizontal="center" vertical="center" wrapText="1"/>
    </xf>
    <xf numFmtId="0" fontId="1" fillId="0" borderId="24" xfId="0" applyFont="1" applyFill="1" applyBorder="1" applyAlignment="1">
      <alignment vertical="top" wrapText="1"/>
    </xf>
    <xf numFmtId="0" fontId="6" fillId="0" borderId="24" xfId="0" applyFont="1" applyFill="1" applyBorder="1" applyAlignment="1">
      <alignment vertical="top" wrapText="1"/>
    </xf>
    <xf numFmtId="0" fontId="15" fillId="6" borderId="11" xfId="0" applyFont="1" applyFill="1" applyBorder="1" applyAlignment="1">
      <alignment horizontal="left" vertical="top" wrapText="1"/>
    </xf>
    <xf numFmtId="0" fontId="15" fillId="6" borderId="12" xfId="0" applyFont="1" applyFill="1" applyBorder="1" applyAlignment="1">
      <alignment horizontal="center" vertical="top" wrapText="1"/>
    </xf>
    <xf numFmtId="0" fontId="16" fillId="6" borderId="11" xfId="0" applyFont="1" applyFill="1" applyBorder="1" applyAlignment="1">
      <alignment horizontal="left" vertical="top" wrapText="1"/>
    </xf>
    <xf numFmtId="0" fontId="6" fillId="6" borderId="16" xfId="0" applyFont="1" applyFill="1" applyBorder="1" applyAlignment="1">
      <alignment horizontal="left" vertical="top" wrapText="1"/>
    </xf>
    <xf numFmtId="2" fontId="15" fillId="6" borderId="13" xfId="0" applyNumberFormat="1" applyFont="1" applyFill="1" applyBorder="1" applyAlignment="1">
      <alignment horizontal="center" vertical="center" wrapText="1"/>
    </xf>
    <xf numFmtId="2" fontId="15" fillId="6" borderId="16" xfId="0" applyNumberFormat="1" applyFont="1" applyFill="1" applyBorder="1" applyAlignment="1">
      <alignment horizontal="center" vertical="center" wrapText="1"/>
    </xf>
    <xf numFmtId="2" fontId="15" fillId="6" borderId="16" xfId="0" quotePrefix="1" applyNumberFormat="1" applyFont="1" applyFill="1" applyBorder="1" applyAlignment="1">
      <alignment vertical="center" wrapText="1"/>
    </xf>
    <xf numFmtId="0" fontId="15" fillId="6" borderId="16" xfId="0" applyFont="1" applyFill="1" applyBorder="1" applyAlignment="1">
      <alignment horizontal="center" vertical="center" wrapText="1"/>
    </xf>
    <xf numFmtId="0" fontId="15" fillId="6" borderId="16" xfId="2" applyFont="1" applyFill="1" applyBorder="1" applyAlignment="1">
      <alignment horizontal="left" vertical="top" wrapText="1"/>
    </xf>
    <xf numFmtId="0" fontId="1" fillId="0" borderId="31" xfId="0" applyFont="1" applyFill="1" applyBorder="1" applyAlignment="1">
      <alignment horizontal="left" vertical="top" wrapText="1"/>
    </xf>
    <xf numFmtId="2" fontId="15" fillId="0" borderId="19" xfId="2" applyNumberFormat="1" applyFont="1" applyFill="1" applyBorder="1" applyAlignment="1">
      <alignment horizontal="center" vertical="center" wrapText="1"/>
    </xf>
    <xf numFmtId="2" fontId="15" fillId="0" borderId="20" xfId="2" applyNumberFormat="1" applyFont="1" applyFill="1" applyBorder="1" applyAlignment="1">
      <alignment horizontal="center" vertical="center" wrapText="1"/>
    </xf>
    <xf numFmtId="0" fontId="15" fillId="0" borderId="20" xfId="2" applyFont="1" applyFill="1" applyBorder="1" applyAlignment="1">
      <alignment horizontal="left" vertical="top" wrapText="1"/>
    </xf>
    <xf numFmtId="0" fontId="17" fillId="6" borderId="17" xfId="0" applyFont="1" applyFill="1" applyBorder="1" applyAlignment="1">
      <alignment vertical="top" wrapText="1"/>
    </xf>
    <xf numFmtId="0" fontId="18" fillId="6" borderId="15" xfId="0" applyFont="1" applyFill="1" applyBorder="1" applyAlignment="1">
      <alignment vertical="top" wrapText="1"/>
    </xf>
    <xf numFmtId="0" fontId="15" fillId="6" borderId="15" xfId="0" quotePrefix="1" applyFont="1" applyFill="1" applyBorder="1" applyAlignment="1">
      <alignment horizontal="left" vertical="top" wrapText="1"/>
    </xf>
    <xf numFmtId="0" fontId="1" fillId="6" borderId="15" xfId="0" applyFont="1" applyFill="1" applyBorder="1" applyAlignment="1">
      <alignment horizontal="left" vertical="top" wrapText="1"/>
    </xf>
    <xf numFmtId="0" fontId="17" fillId="0" borderId="24" xfId="0" applyFont="1" applyFill="1" applyBorder="1" applyAlignment="1">
      <alignment horizontal="left" vertical="top" wrapText="1"/>
    </xf>
    <xf numFmtId="0" fontId="18" fillId="0" borderId="24" xfId="0" applyFont="1" applyFill="1" applyBorder="1" applyAlignment="1">
      <alignment horizontal="left" vertical="top" wrapText="1"/>
    </xf>
    <xf numFmtId="0" fontId="15" fillId="0" borderId="32" xfId="2" applyFont="1" applyFill="1" applyBorder="1" applyAlignment="1">
      <alignment horizontal="center" vertical="center" wrapText="1"/>
    </xf>
    <xf numFmtId="0" fontId="22" fillId="0" borderId="11" xfId="0" applyFont="1" applyFill="1" applyBorder="1" applyAlignment="1">
      <alignment horizontal="left" vertical="top" wrapText="1"/>
    </xf>
    <xf numFmtId="0" fontId="18" fillId="0" borderId="16" xfId="0" applyFont="1" applyFill="1" applyBorder="1" applyAlignment="1">
      <alignment horizontal="left" vertical="top" wrapText="1"/>
    </xf>
    <xf numFmtId="2" fontId="15" fillId="0" borderId="13" xfId="0" applyNumberFormat="1" applyFont="1" applyFill="1" applyBorder="1" applyAlignment="1">
      <alignment horizontal="center" vertical="center" wrapText="1"/>
    </xf>
    <xf numFmtId="2" fontId="15" fillId="0" borderId="16" xfId="0" applyNumberFormat="1" applyFont="1" applyFill="1" applyBorder="1" applyAlignment="1">
      <alignment horizontal="center" vertical="center" wrapText="1"/>
    </xf>
    <xf numFmtId="0" fontId="15" fillId="0" borderId="16" xfId="0" applyFont="1" applyFill="1" applyBorder="1" applyAlignment="1">
      <alignment horizontal="left" vertical="top" wrapText="1"/>
    </xf>
    <xf numFmtId="2" fontId="15" fillId="0" borderId="14" xfId="0" applyNumberFormat="1" applyFont="1" applyFill="1" applyBorder="1" applyAlignment="1">
      <alignment horizontal="center" vertical="top" wrapText="1"/>
    </xf>
    <xf numFmtId="2" fontId="15" fillId="0" borderId="15" xfId="0" applyNumberFormat="1" applyFont="1" applyFill="1" applyBorder="1" applyAlignment="1">
      <alignment horizontal="center" vertical="top" wrapText="1"/>
    </xf>
    <xf numFmtId="0" fontId="17" fillId="0" borderId="17" xfId="0" applyFont="1" applyFill="1" applyBorder="1" applyAlignment="1">
      <alignment horizontal="left" vertical="top" wrapText="1"/>
    </xf>
    <xf numFmtId="0" fontId="23" fillId="0" borderId="33" xfId="0" applyFont="1" applyFill="1" applyBorder="1" applyAlignment="1">
      <alignment horizontal="left" vertical="top" wrapText="1"/>
    </xf>
    <xf numFmtId="0" fontId="23" fillId="0" borderId="34" xfId="0" applyFont="1" applyFill="1" applyBorder="1" applyAlignment="1">
      <alignment horizontal="center" vertical="top" wrapText="1"/>
    </xf>
    <xf numFmtId="0" fontId="24" fillId="0" borderId="33" xfId="0" applyFont="1" applyFill="1" applyBorder="1" applyAlignment="1">
      <alignment horizontal="left" vertical="top" wrapText="1"/>
    </xf>
    <xf numFmtId="0" fontId="25" fillId="0" borderId="24" xfId="0" applyFont="1" applyFill="1" applyBorder="1" applyAlignment="1">
      <alignment horizontal="left" vertical="top" wrapText="1"/>
    </xf>
    <xf numFmtId="2" fontId="23" fillId="0" borderId="25" xfId="0" applyNumberFormat="1" applyFont="1" applyFill="1" applyBorder="1" applyAlignment="1">
      <alignment horizontal="center" vertical="center" wrapText="1"/>
    </xf>
    <xf numFmtId="2" fontId="23" fillId="0" borderId="24" xfId="0" applyNumberFormat="1" applyFont="1" applyFill="1" applyBorder="1" applyAlignment="1">
      <alignment horizontal="center" vertical="center" wrapText="1"/>
    </xf>
    <xf numFmtId="2" fontId="23" fillId="0" borderId="24" xfId="0" quotePrefix="1" applyNumberFormat="1" applyFont="1" applyFill="1" applyBorder="1" applyAlignment="1">
      <alignment vertical="center" wrapText="1"/>
    </xf>
    <xf numFmtId="0" fontId="23" fillId="0" borderId="24" xfId="0" applyFont="1" applyFill="1" applyBorder="1" applyAlignment="1">
      <alignment horizontal="center" vertical="center" wrapText="1"/>
    </xf>
    <xf numFmtId="0" fontId="23" fillId="0" borderId="24" xfId="0" applyFont="1" applyFill="1" applyBorder="1" applyAlignment="1">
      <alignment vertical="top" wrapText="1"/>
    </xf>
    <xf numFmtId="0" fontId="15" fillId="0" borderId="31" xfId="0" applyFont="1" applyFill="1" applyBorder="1" applyAlignment="1">
      <alignment horizontal="left" vertical="top" wrapText="1"/>
    </xf>
    <xf numFmtId="0" fontId="16" fillId="0" borderId="31" xfId="0" applyFont="1" applyFill="1" applyBorder="1" applyAlignment="1">
      <alignment horizontal="left" vertical="top" wrapText="1"/>
    </xf>
    <xf numFmtId="0" fontId="6" fillId="0" borderId="20" xfId="0" applyFont="1" applyFill="1" applyBorder="1" applyAlignment="1">
      <alignment horizontal="left" vertical="top" wrapText="1"/>
    </xf>
    <xf numFmtId="0" fontId="6" fillId="0" borderId="15" xfId="0" applyFont="1" applyFill="1" applyBorder="1" applyAlignment="1">
      <alignment vertical="top" wrapText="1"/>
    </xf>
    <xf numFmtId="0" fontId="15" fillId="0" borderId="33" xfId="0" applyFont="1" applyFill="1" applyBorder="1" applyAlignment="1">
      <alignment horizontal="left" vertical="top" wrapText="1"/>
    </xf>
    <xf numFmtId="0" fontId="15" fillId="0" borderId="34" xfId="0" applyFont="1" applyFill="1" applyBorder="1" applyAlignment="1">
      <alignment horizontal="center" vertical="top" wrapText="1"/>
    </xf>
    <xf numFmtId="0" fontId="17" fillId="0" borderId="33" xfId="0" applyFont="1" applyFill="1" applyBorder="1" applyAlignment="1">
      <alignment vertical="top" wrapText="1"/>
    </xf>
    <xf numFmtId="0" fontId="18" fillId="0" borderId="24" xfId="0" applyFont="1" applyFill="1" applyBorder="1" applyAlignment="1">
      <alignment vertical="top" wrapText="1"/>
    </xf>
    <xf numFmtId="2" fontId="15" fillId="0" borderId="25" xfId="2" applyNumberFormat="1" applyFont="1" applyFill="1" applyBorder="1" applyAlignment="1">
      <alignment horizontal="center" vertical="center" wrapText="1"/>
    </xf>
    <xf numFmtId="2" fontId="15" fillId="0" borderId="24" xfId="2" applyNumberFormat="1" applyFont="1" applyFill="1" applyBorder="1" applyAlignment="1">
      <alignment horizontal="center" vertical="center" wrapText="1"/>
    </xf>
    <xf numFmtId="0" fontId="15" fillId="0" borderId="24" xfId="2" applyFont="1" applyFill="1" applyBorder="1" applyAlignment="1">
      <alignment vertical="top" wrapText="1"/>
    </xf>
    <xf numFmtId="0" fontId="15" fillId="0" borderId="16" xfId="0" applyFont="1" applyFill="1" applyBorder="1" applyAlignment="1">
      <alignment vertical="top" wrapText="1"/>
    </xf>
    <xf numFmtId="0" fontId="17" fillId="0" borderId="31" xfId="0" applyFont="1" applyFill="1" applyBorder="1" applyAlignment="1">
      <alignment horizontal="left" vertical="top" wrapText="1"/>
    </xf>
    <xf numFmtId="0" fontId="15" fillId="0" borderId="20" xfId="0" applyFont="1" applyFill="1" applyBorder="1" applyAlignment="1">
      <alignment vertical="top" wrapText="1"/>
    </xf>
    <xf numFmtId="0" fontId="17" fillId="0" borderId="33" xfId="0" applyFont="1" applyFill="1" applyBorder="1" applyAlignment="1">
      <alignment horizontal="left" vertical="top" wrapText="1"/>
    </xf>
    <xf numFmtId="0" fontId="15" fillId="0" borderId="24" xfId="0" applyFont="1" applyFill="1" applyBorder="1" applyAlignment="1">
      <alignment vertical="top" wrapText="1"/>
    </xf>
    <xf numFmtId="2" fontId="12" fillId="5" borderId="6" xfId="0" applyNumberFormat="1" applyFont="1" applyFill="1" applyBorder="1" applyAlignment="1">
      <alignment horizontal="center" vertical="center" wrapText="1"/>
    </xf>
    <xf numFmtId="0" fontId="6" fillId="0" borderId="35" xfId="0" applyFont="1" applyFill="1" applyBorder="1" applyAlignment="1">
      <alignment horizontal="left" vertical="top" wrapText="1"/>
    </xf>
    <xf numFmtId="0" fontId="15" fillId="0" borderId="35" xfId="0" applyFont="1" applyFill="1" applyBorder="1" applyAlignment="1">
      <alignment horizontal="center" vertical="top" wrapText="1"/>
    </xf>
    <xf numFmtId="166" fontId="16" fillId="0" borderId="35" xfId="0" applyNumberFormat="1" applyFont="1" applyFill="1" applyBorder="1" applyAlignment="1">
      <alignment horizontal="left" vertical="top" wrapText="1"/>
    </xf>
    <xf numFmtId="0" fontId="1" fillId="0" borderId="35" xfId="0" applyFont="1" applyFill="1" applyBorder="1" applyAlignment="1">
      <alignment horizontal="left" vertical="top" wrapText="1"/>
    </xf>
    <xf numFmtId="2" fontId="15" fillId="0" borderId="35" xfId="0" applyNumberFormat="1" applyFont="1" applyFill="1" applyBorder="1" applyAlignment="1">
      <alignment horizontal="center" vertical="center" wrapText="1"/>
    </xf>
    <xf numFmtId="2" fontId="15" fillId="0" borderId="35" xfId="0" quotePrefix="1" applyNumberFormat="1" applyFont="1" applyFill="1" applyBorder="1" applyAlignment="1">
      <alignment horizontal="center" vertical="center" wrapText="1"/>
    </xf>
    <xf numFmtId="0" fontId="15" fillId="0" borderId="35" xfId="0" applyFont="1" applyFill="1" applyBorder="1" applyAlignment="1">
      <alignment horizontal="center" vertical="center" wrapText="1"/>
    </xf>
    <xf numFmtId="0" fontId="15" fillId="0" borderId="35"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1" xfId="0" applyFont="1" applyFill="1" applyBorder="1" applyAlignment="1">
      <alignment horizontal="center" vertical="top" wrapText="1"/>
    </xf>
    <xf numFmtId="2" fontId="15" fillId="0" borderId="1" xfId="0" applyNumberFormat="1" applyFont="1" applyFill="1" applyBorder="1" applyAlignment="1">
      <alignment horizontal="center" vertical="center" wrapText="1"/>
    </xf>
    <xf numFmtId="2" fontId="15" fillId="0" borderId="1" xfId="0" quotePrefix="1"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vertical="top" wrapText="1"/>
    </xf>
    <xf numFmtId="0" fontId="6" fillId="0" borderId="1" xfId="0" applyFont="1" applyFill="1" applyBorder="1" applyAlignment="1">
      <alignment vertical="top" wrapText="1"/>
    </xf>
    <xf numFmtId="0" fontId="6" fillId="0" borderId="3" xfId="0" applyFont="1" applyFill="1" applyBorder="1" applyAlignment="1">
      <alignment horizontal="left" vertical="top" wrapText="1"/>
    </xf>
    <xf numFmtId="0" fontId="15" fillId="0" borderId="3" xfId="0" applyFont="1" applyFill="1" applyBorder="1" applyAlignment="1">
      <alignment horizontal="center" vertical="top" wrapText="1"/>
    </xf>
    <xf numFmtId="0" fontId="15" fillId="0" borderId="3" xfId="0" applyFont="1" applyFill="1" applyBorder="1" applyAlignment="1">
      <alignment vertical="top" wrapText="1"/>
    </xf>
    <xf numFmtId="0" fontId="6" fillId="0" borderId="3" xfId="0" applyFont="1" applyFill="1" applyBorder="1" applyAlignment="1">
      <alignment vertical="top" wrapText="1"/>
    </xf>
    <xf numFmtId="2" fontId="15" fillId="0" borderId="3" xfId="0" applyNumberFormat="1" applyFont="1" applyFill="1" applyBorder="1" applyAlignment="1">
      <alignment horizontal="center" vertical="center" wrapText="1"/>
    </xf>
    <xf numFmtId="2" fontId="15" fillId="0" borderId="3" xfId="0" quotePrefix="1"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0" fontId="6" fillId="0" borderId="5" xfId="0" applyFont="1" applyFill="1" applyBorder="1" applyAlignment="1">
      <alignment horizontal="left" vertical="top" wrapText="1"/>
    </xf>
    <xf numFmtId="0" fontId="15" fillId="0" borderId="5" xfId="0" applyFont="1" applyFill="1" applyBorder="1" applyAlignment="1">
      <alignment horizontal="center" vertical="top" wrapText="1"/>
    </xf>
    <xf numFmtId="0" fontId="16" fillId="0" borderId="5" xfId="0" applyFont="1" applyFill="1" applyBorder="1" applyAlignment="1">
      <alignment horizontal="left" vertical="top" wrapText="1"/>
    </xf>
    <xf numFmtId="2" fontId="15" fillId="0" borderId="5" xfId="0" applyNumberFormat="1" applyFont="1" applyFill="1" applyBorder="1" applyAlignment="1">
      <alignment horizontal="center" vertical="center" wrapText="1"/>
    </xf>
    <xf numFmtId="2" fontId="15" fillId="0" borderId="5" xfId="0" quotePrefix="1"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43" fontId="15" fillId="0" borderId="1" xfId="1" applyFont="1" applyFill="1" applyBorder="1" applyAlignment="1">
      <alignment vertical="top" wrapText="1"/>
    </xf>
    <xf numFmtId="0" fontId="15" fillId="0" borderId="1" xfId="0" quotePrefix="1" applyFont="1" applyFill="1" applyBorder="1" applyAlignment="1">
      <alignment horizontal="left" vertical="top" wrapText="1"/>
    </xf>
    <xf numFmtId="0" fontId="6" fillId="0" borderId="22" xfId="0" applyFont="1" applyFill="1" applyBorder="1" applyAlignment="1">
      <alignment horizontal="left" vertical="top" wrapText="1"/>
    </xf>
    <xf numFmtId="0" fontId="15" fillId="0" borderId="22" xfId="0" applyFont="1" applyFill="1" applyBorder="1" applyAlignment="1">
      <alignment horizontal="center" vertical="top" wrapText="1"/>
    </xf>
    <xf numFmtId="2" fontId="15" fillId="0" borderId="22" xfId="0" applyNumberFormat="1" applyFont="1" applyFill="1" applyBorder="1" applyAlignment="1">
      <alignment horizontal="center" vertical="center" wrapText="1"/>
    </xf>
    <xf numFmtId="2" fontId="15" fillId="0" borderId="22" xfId="0" quotePrefix="1" applyNumberFormat="1"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22" xfId="0" applyFont="1" applyFill="1" applyBorder="1" applyAlignment="1">
      <alignment vertical="top" wrapText="1"/>
    </xf>
    <xf numFmtId="0" fontId="6" fillId="0" borderId="22" xfId="0" applyFont="1" applyFill="1" applyBorder="1" applyAlignment="1">
      <alignment vertical="top" wrapText="1"/>
    </xf>
    <xf numFmtId="0" fontId="15" fillId="0" borderId="5" xfId="0" applyFont="1" applyFill="1" applyBorder="1" applyAlignment="1">
      <alignment vertical="top" wrapText="1"/>
    </xf>
  </cellXfs>
  <cellStyles count="3">
    <cellStyle name="Comma" xfId="1" builtinId="3"/>
    <cellStyle name="Normal" xfId="0" builtinId="0"/>
    <cellStyle name="Normal 3"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katic/AppData/Local/Microsoft/Windows/Temporary%20Internet%20Files/Content.Outlook/V42BSF2M/&#1056;&#1077;&#1075;&#1080;&#1089;&#1090;&#1072;&#1088;%20&#1088;&#1080;&#1079;&#1080;&#1082;&#1072;%20%2031.12.2016.K&#1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Definicije"/>
      <sheetName val="Sumarni registar rizika"/>
      <sheetName val="Grafik1"/>
      <sheetName val="Grafik2"/>
      <sheetName val="Kljuc"/>
    </sheetNames>
    <sheetDataSet>
      <sheetData sheetId="0" refreshError="1"/>
      <sheetData sheetId="1" refreshError="1"/>
      <sheetData sheetId="2" refreshError="1"/>
      <sheetData sheetId="3" refreshError="1"/>
      <sheetData sheetId="4" refreshError="1"/>
      <sheetData sheetId="5">
        <row r="7">
          <cell r="C7" t="str">
            <v>Skoro sigurno</v>
          </cell>
          <cell r="F7" t="str">
            <v>Kritičan</v>
          </cell>
        </row>
        <row r="9">
          <cell r="B9">
            <v>3.75</v>
          </cell>
          <cell r="C9" t="str">
            <v>Verovatno</v>
          </cell>
          <cell r="E9">
            <v>3.75</v>
          </cell>
          <cell r="F9" t="str">
            <v>Veliki</v>
          </cell>
        </row>
        <row r="11">
          <cell r="B11">
            <v>2.5</v>
          </cell>
          <cell r="C11" t="str">
            <v>Srednja verovatnoća</v>
          </cell>
          <cell r="E11">
            <v>2.5</v>
          </cell>
          <cell r="F11" t="str">
            <v>Srednji</v>
          </cell>
        </row>
        <row r="13">
          <cell r="B13">
            <v>1.25</v>
          </cell>
          <cell r="C13" t="str">
            <v>Mala verovatnoća</v>
          </cell>
          <cell r="E13">
            <v>1.25</v>
          </cell>
          <cell r="F13" t="str">
            <v>Ograničen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9"/>
  <sheetViews>
    <sheetView tabSelected="1" zoomScaleNormal="100" workbookViewId="0">
      <selection activeCell="N7" sqref="N7"/>
    </sheetView>
  </sheetViews>
  <sheetFormatPr defaultColWidth="8.85546875" defaultRowHeight="14.25" x14ac:dyDescent="0.25"/>
  <cols>
    <col min="1" max="1" width="38.42578125" style="1" customWidth="1"/>
    <col min="2" max="9" width="13.28515625" style="1" customWidth="1"/>
    <col min="10" max="16384" width="8.85546875" style="1"/>
  </cols>
  <sheetData>
    <row r="1" spans="1:10" x14ac:dyDescent="0.25">
      <c r="A1" s="21" t="s">
        <v>278</v>
      </c>
      <c r="B1" s="21"/>
      <c r="C1" s="21"/>
      <c r="D1" s="21"/>
      <c r="E1" s="21"/>
      <c r="F1" s="21"/>
      <c r="G1" s="21"/>
      <c r="H1" s="21"/>
      <c r="I1" s="21"/>
    </row>
    <row r="2" spans="1:10" x14ac:dyDescent="0.25">
      <c r="A2" s="32"/>
      <c r="B2" s="32"/>
      <c r="C2" s="32"/>
      <c r="D2" s="32"/>
      <c r="E2" s="32"/>
      <c r="F2" s="32"/>
      <c r="G2" s="32"/>
      <c r="H2" s="32"/>
      <c r="I2" s="32"/>
    </row>
    <row r="3" spans="1:10" ht="14.45" customHeight="1" x14ac:dyDescent="0.25">
      <c r="A3" s="31"/>
      <c r="B3" s="33" t="s">
        <v>35</v>
      </c>
      <c r="C3" s="33" t="s">
        <v>36</v>
      </c>
      <c r="D3" s="33"/>
      <c r="E3" s="33"/>
      <c r="F3" s="33"/>
      <c r="G3" s="33" t="s">
        <v>37</v>
      </c>
      <c r="H3" s="33" t="s">
        <v>38</v>
      </c>
      <c r="I3" s="33"/>
    </row>
    <row r="4" spans="1:10" s="3" customFormat="1" ht="60" x14ac:dyDescent="0.25">
      <c r="A4" s="31"/>
      <c r="B4" s="33"/>
      <c r="C4" s="13" t="s">
        <v>20</v>
      </c>
      <c r="D4" s="13" t="s">
        <v>52</v>
      </c>
      <c r="E4" s="13" t="s">
        <v>53</v>
      </c>
      <c r="F4" s="13" t="s">
        <v>54</v>
      </c>
      <c r="G4" s="33"/>
      <c r="H4" s="13" t="s">
        <v>39</v>
      </c>
      <c r="I4" s="13" t="s">
        <v>55</v>
      </c>
    </row>
    <row r="5" spans="1:10" x14ac:dyDescent="0.25">
      <c r="A5" s="14" t="s">
        <v>40</v>
      </c>
      <c r="B5" s="6">
        <f>B6+B7+B8+B9+B11</f>
        <v>1451049</v>
      </c>
      <c r="C5" s="6">
        <f t="shared" ref="C5:F5" si="0">C6+C7+C8+C9+C11</f>
        <v>1469451</v>
      </c>
      <c r="D5" s="6">
        <f t="shared" si="0"/>
        <v>1414834</v>
      </c>
      <c r="E5" s="6">
        <f t="shared" si="0"/>
        <v>1414834</v>
      </c>
      <c r="F5" s="6">
        <f t="shared" si="0"/>
        <v>1008304</v>
      </c>
      <c r="G5" s="6">
        <f>G6+G7+G8+G9+G11</f>
        <v>1458676.4</v>
      </c>
      <c r="H5" s="4"/>
      <c r="I5" s="6">
        <f>I6+I7+I8+I9+I11</f>
        <v>1147357.2</v>
      </c>
    </row>
    <row r="6" spans="1:10" ht="24" x14ac:dyDescent="0.25">
      <c r="A6" s="9" t="s">
        <v>0</v>
      </c>
      <c r="B6" s="5">
        <v>822798</v>
      </c>
      <c r="C6" s="6">
        <f>B6</f>
        <v>822798</v>
      </c>
      <c r="D6" s="6">
        <f>C6</f>
        <v>822798</v>
      </c>
      <c r="E6" s="6">
        <f>D6</f>
        <v>822798</v>
      </c>
      <c r="F6" s="6">
        <f>E6</f>
        <v>822798</v>
      </c>
      <c r="G6" s="6">
        <f>B6</f>
        <v>822798</v>
      </c>
      <c r="H6" s="4"/>
      <c r="I6" s="6">
        <f>B6</f>
        <v>822798</v>
      </c>
    </row>
    <row r="7" spans="1:10" ht="36" x14ac:dyDescent="0.25">
      <c r="A7" s="9" t="s">
        <v>1</v>
      </c>
      <c r="B7" s="5">
        <v>153760</v>
      </c>
      <c r="C7" s="6">
        <f t="shared" ref="C7:F21" si="1">B7</f>
        <v>153760</v>
      </c>
      <c r="D7" s="6">
        <f t="shared" si="1"/>
        <v>153760</v>
      </c>
      <c r="E7" s="6">
        <f t="shared" si="1"/>
        <v>153760</v>
      </c>
      <c r="F7" s="6">
        <f t="shared" si="1"/>
        <v>153760</v>
      </c>
      <c r="G7" s="6">
        <f t="shared" ref="G7:G8" si="2">B7</f>
        <v>153760</v>
      </c>
      <c r="H7" s="4"/>
      <c r="I7" s="6">
        <f>B7</f>
        <v>153760</v>
      </c>
    </row>
    <row r="8" spans="1:10" ht="24" x14ac:dyDescent="0.25">
      <c r="A8" s="9" t="s">
        <v>2</v>
      </c>
      <c r="B8" s="5">
        <v>31746</v>
      </c>
      <c r="C8" s="6">
        <f t="shared" si="1"/>
        <v>31746</v>
      </c>
      <c r="D8" s="6">
        <f t="shared" si="1"/>
        <v>31746</v>
      </c>
      <c r="E8" s="6">
        <f t="shared" si="1"/>
        <v>31746</v>
      </c>
      <c r="F8" s="6">
        <f t="shared" si="1"/>
        <v>31746</v>
      </c>
      <c r="G8" s="6">
        <f t="shared" si="2"/>
        <v>31746</v>
      </c>
      <c r="H8" s="4"/>
      <c r="I8" s="6">
        <f>B8</f>
        <v>31746</v>
      </c>
    </row>
    <row r="9" spans="1:10" x14ac:dyDescent="0.25">
      <c r="A9" s="9" t="s">
        <v>3</v>
      </c>
      <c r="B9" s="5">
        <v>369137</v>
      </c>
      <c r="C9" s="6">
        <f>MAX(B9-C28,0)</f>
        <v>369137</v>
      </c>
      <c r="D9" s="6">
        <f>MAX(C9-D28,0)</f>
        <v>314520</v>
      </c>
      <c r="E9" s="6">
        <f>MAX(D9-E28,0)</f>
        <v>314520</v>
      </c>
      <c r="F9" s="6">
        <f>MAX(E9-F28,0)</f>
        <v>0</v>
      </c>
      <c r="G9" s="6">
        <f>MAX(B9-G28,0)</f>
        <v>358362.4</v>
      </c>
      <c r="H9" s="4"/>
      <c r="I9" s="6">
        <f>MAX(B9-I28,0)</f>
        <v>47043.199999999953</v>
      </c>
    </row>
    <row r="10" spans="1:10" x14ac:dyDescent="0.25">
      <c r="A10" s="9" t="s">
        <v>13</v>
      </c>
      <c r="B10" s="5">
        <v>184020</v>
      </c>
      <c r="C10" s="6">
        <f>IF(C9&lt;&gt;0,B10,MAX(B9+B10-C28,0))</f>
        <v>184020</v>
      </c>
      <c r="D10" s="6">
        <f>IF(D9&lt;&gt;0,C10,MAX(C9+C10-D28,0))</f>
        <v>184020</v>
      </c>
      <c r="E10" s="6">
        <f>IF(E9&lt;&gt;0,D10,MAX(D9+D10-E28,0))</f>
        <v>184020</v>
      </c>
      <c r="F10" s="6">
        <f>IF(F9&lt;&gt;0,E10,MAX(E9+E10-F28,0))</f>
        <v>0</v>
      </c>
      <c r="G10" s="6">
        <f>IF(G9&lt;&gt;0,B10,MAX(B9+B10-G28,0))</f>
        <v>184020</v>
      </c>
      <c r="H10" s="4"/>
      <c r="I10" s="6">
        <f>IF(I9&lt;&gt;0,B10,MAX(B9+B10-I28,0))</f>
        <v>184020</v>
      </c>
    </row>
    <row r="11" spans="1:10" ht="24" x14ac:dyDescent="0.25">
      <c r="A11" s="9" t="s">
        <v>4</v>
      </c>
      <c r="B11" s="6">
        <f>0.4*B10</f>
        <v>73608</v>
      </c>
      <c r="C11" s="6">
        <f>0.5*C10</f>
        <v>92010</v>
      </c>
      <c r="D11" s="6">
        <f t="shared" ref="D11:G11" si="3">0.5*D10</f>
        <v>92010</v>
      </c>
      <c r="E11" s="6">
        <f t="shared" si="3"/>
        <v>92010</v>
      </c>
      <c r="F11" s="6">
        <f t="shared" si="3"/>
        <v>0</v>
      </c>
      <c r="G11" s="6">
        <f t="shared" si="3"/>
        <v>92010</v>
      </c>
      <c r="H11" s="4"/>
      <c r="I11" s="6">
        <f>0.5*I10</f>
        <v>92010</v>
      </c>
    </row>
    <row r="12" spans="1:10" x14ac:dyDescent="0.25">
      <c r="A12" s="9" t="s">
        <v>42</v>
      </c>
      <c r="B12" s="5">
        <v>0</v>
      </c>
      <c r="C12" s="6">
        <f t="shared" si="1"/>
        <v>0</v>
      </c>
      <c r="D12" s="6">
        <f t="shared" si="1"/>
        <v>0</v>
      </c>
      <c r="E12" s="6">
        <f t="shared" si="1"/>
        <v>0</v>
      </c>
      <c r="F12" s="6">
        <f t="shared" si="1"/>
        <v>0</v>
      </c>
      <c r="G12" s="6">
        <f>B12</f>
        <v>0</v>
      </c>
      <c r="H12" s="4"/>
      <c r="I12" s="6">
        <f>B12</f>
        <v>0</v>
      </c>
    </row>
    <row r="13" spans="1:10" x14ac:dyDescent="0.25">
      <c r="A13" s="9" t="s">
        <v>41</v>
      </c>
      <c r="B13" s="6">
        <f t="shared" ref="B13:G13" si="4">B14+B15+B16+B17</f>
        <v>2771</v>
      </c>
      <c r="C13" s="6">
        <f t="shared" si="4"/>
        <v>2771</v>
      </c>
      <c r="D13" s="6">
        <f t="shared" si="4"/>
        <v>2771</v>
      </c>
      <c r="E13" s="6">
        <f t="shared" si="4"/>
        <v>2771</v>
      </c>
      <c r="F13" s="6">
        <f t="shared" si="4"/>
        <v>24461.600000000035</v>
      </c>
      <c r="G13" s="6">
        <f t="shared" si="4"/>
        <v>2771</v>
      </c>
      <c r="H13" s="4"/>
      <c r="I13" s="6">
        <f>I14+I15+I16+I17</f>
        <v>2771</v>
      </c>
    </row>
    <row r="14" spans="1:10" x14ac:dyDescent="0.25">
      <c r="A14" s="9" t="s">
        <v>5</v>
      </c>
      <c r="B14" s="5">
        <v>2771</v>
      </c>
      <c r="C14" s="6">
        <f t="shared" si="1"/>
        <v>2771</v>
      </c>
      <c r="D14" s="6">
        <f t="shared" si="1"/>
        <v>2771</v>
      </c>
      <c r="E14" s="6">
        <f t="shared" si="1"/>
        <v>2771</v>
      </c>
      <c r="F14" s="6">
        <f t="shared" si="1"/>
        <v>2771</v>
      </c>
      <c r="G14" s="6">
        <f>B14</f>
        <v>2771</v>
      </c>
      <c r="H14" s="4"/>
      <c r="I14" s="6">
        <f>B14</f>
        <v>2771</v>
      </c>
    </row>
    <row r="15" spans="1:10" x14ac:dyDescent="0.25">
      <c r="A15" s="9" t="s">
        <v>6</v>
      </c>
      <c r="B15" s="5">
        <v>0</v>
      </c>
      <c r="C15" s="6">
        <f t="shared" si="1"/>
        <v>0</v>
      </c>
      <c r="D15" s="6">
        <f t="shared" si="1"/>
        <v>0</v>
      </c>
      <c r="E15" s="6">
        <f t="shared" si="1"/>
        <v>0</v>
      </c>
      <c r="F15" s="6">
        <f t="shared" si="1"/>
        <v>0</v>
      </c>
      <c r="G15" s="6">
        <f>B15</f>
        <v>0</v>
      </c>
      <c r="H15" s="4"/>
      <c r="I15" s="6">
        <f>B15</f>
        <v>0</v>
      </c>
    </row>
    <row r="16" spans="1:10" ht="24" x14ac:dyDescent="0.25">
      <c r="A16" s="9" t="s">
        <v>7</v>
      </c>
      <c r="B16" s="5">
        <v>0</v>
      </c>
      <c r="C16" s="6">
        <f>MAX(B16+C28-B9-B10,B16)</f>
        <v>0</v>
      </c>
      <c r="D16" s="6">
        <f>MAX(C16+D28-C9-C10,C16)</f>
        <v>0</v>
      </c>
      <c r="E16" s="6">
        <f>MAX(D16+E28-D9-D10,D16)</f>
        <v>0</v>
      </c>
      <c r="F16" s="6">
        <f>MAX(E16+F28-E9-E10,E16)</f>
        <v>21690.600000000035</v>
      </c>
      <c r="G16" s="6">
        <f>MAX(B16+G28-B9-B10,B16)</f>
        <v>0</v>
      </c>
      <c r="H16" s="4"/>
      <c r="I16" s="6">
        <f>MAX(B16+I28-B9-B10,B16)</f>
        <v>0</v>
      </c>
      <c r="J16" s="8"/>
    </row>
    <row r="17" spans="1:16" ht="24" x14ac:dyDescent="0.25">
      <c r="A17" s="9" t="s">
        <v>8</v>
      </c>
      <c r="B17" s="5">
        <v>0</v>
      </c>
      <c r="C17" s="6">
        <f t="shared" si="1"/>
        <v>0</v>
      </c>
      <c r="D17" s="6">
        <f t="shared" si="1"/>
        <v>0</v>
      </c>
      <c r="E17" s="6">
        <f t="shared" si="1"/>
        <v>0</v>
      </c>
      <c r="F17" s="6">
        <f t="shared" si="1"/>
        <v>0</v>
      </c>
      <c r="G17" s="6">
        <f>B17</f>
        <v>0</v>
      </c>
      <c r="H17" s="4"/>
      <c r="I17" s="6">
        <f>B17</f>
        <v>0</v>
      </c>
    </row>
    <row r="18" spans="1:16" x14ac:dyDescent="0.25">
      <c r="A18" s="9" t="s">
        <v>45</v>
      </c>
      <c r="B18" s="6">
        <f>B5+B12-B13</f>
        <v>1448278</v>
      </c>
      <c r="C18" s="6">
        <f t="shared" ref="C18:F18" si="5">C5+C12-C13</f>
        <v>1466680</v>
      </c>
      <c r="D18" s="6">
        <f t="shared" si="5"/>
        <v>1412063</v>
      </c>
      <c r="E18" s="6">
        <f t="shared" si="5"/>
        <v>1412063</v>
      </c>
      <c r="F18" s="6">
        <f t="shared" si="5"/>
        <v>983842.39999999991</v>
      </c>
      <c r="G18" s="6">
        <f>G5+G12-G13</f>
        <v>1455905.4</v>
      </c>
      <c r="H18" s="4"/>
      <c r="I18" s="6">
        <f>I5+I12-I13</f>
        <v>1144586.2</v>
      </c>
    </row>
    <row r="19" spans="1:16" x14ac:dyDescent="0.25">
      <c r="A19" s="9" t="s">
        <v>44</v>
      </c>
      <c r="B19" s="6">
        <f t="shared" ref="B19:G19" si="6">B20+B21+B22</f>
        <v>0</v>
      </c>
      <c r="C19" s="6">
        <f t="shared" si="6"/>
        <v>0</v>
      </c>
      <c r="D19" s="6">
        <f t="shared" si="6"/>
        <v>0</v>
      </c>
      <c r="E19" s="6">
        <f t="shared" si="6"/>
        <v>0</v>
      </c>
      <c r="F19" s="6">
        <f t="shared" si="6"/>
        <v>0</v>
      </c>
      <c r="G19" s="6">
        <f t="shared" si="6"/>
        <v>0</v>
      </c>
      <c r="H19" s="4"/>
      <c r="I19" s="6">
        <f>I20+I21+I22</f>
        <v>0</v>
      </c>
    </row>
    <row r="20" spans="1:16" ht="24" x14ac:dyDescent="0.25">
      <c r="A20" s="9" t="s">
        <v>9</v>
      </c>
      <c r="B20" s="5">
        <v>0</v>
      </c>
      <c r="C20" s="6">
        <f t="shared" si="1"/>
        <v>0</v>
      </c>
      <c r="D20" s="6">
        <f>C20-D29</f>
        <v>0</v>
      </c>
      <c r="E20" s="6">
        <f>D20</f>
        <v>0</v>
      </c>
      <c r="F20" s="6">
        <f>E20</f>
        <v>0</v>
      </c>
      <c r="G20" s="6">
        <f>B20</f>
        <v>0</v>
      </c>
      <c r="H20" s="4"/>
      <c r="I20" s="6">
        <f>B20</f>
        <v>0</v>
      </c>
    </row>
    <row r="21" spans="1:16" ht="48" x14ac:dyDescent="0.25">
      <c r="A21" s="9" t="s">
        <v>10</v>
      </c>
      <c r="B21" s="5">
        <v>0</v>
      </c>
      <c r="C21" s="6">
        <f t="shared" si="1"/>
        <v>0</v>
      </c>
      <c r="D21" s="6">
        <f t="shared" si="1"/>
        <v>0</v>
      </c>
      <c r="E21" s="6">
        <f t="shared" si="1"/>
        <v>0</v>
      </c>
      <c r="F21" s="6">
        <f t="shared" si="1"/>
        <v>0</v>
      </c>
      <c r="G21" s="6">
        <f>B21</f>
        <v>0</v>
      </c>
      <c r="H21" s="4"/>
      <c r="I21" s="6">
        <f>B21</f>
        <v>0</v>
      </c>
    </row>
    <row r="22" spans="1:16" x14ac:dyDescent="0.25">
      <c r="A22" s="9" t="s">
        <v>11</v>
      </c>
      <c r="B22" s="5">
        <v>0</v>
      </c>
      <c r="C22" s="6">
        <f>B22-C29</f>
        <v>0</v>
      </c>
      <c r="D22" s="6">
        <f>C22</f>
        <v>0</v>
      </c>
      <c r="E22" s="6">
        <f>D22-E29</f>
        <v>0</v>
      </c>
      <c r="F22" s="6">
        <f>E22-F29</f>
        <v>0</v>
      </c>
      <c r="G22" s="6">
        <f>B22</f>
        <v>0</v>
      </c>
      <c r="H22" s="4"/>
      <c r="I22" s="6">
        <f>B22</f>
        <v>0</v>
      </c>
    </row>
    <row r="23" spans="1:16" ht="24" x14ac:dyDescent="0.25">
      <c r="A23" s="9" t="s">
        <v>43</v>
      </c>
      <c r="B23" s="6">
        <f>B5+B12-B13-B19</f>
        <v>1448278</v>
      </c>
      <c r="C23" s="6">
        <f t="shared" ref="C23:F23" si="7">C5+C12-C13-C19</f>
        <v>1466680</v>
      </c>
      <c r="D23" s="6">
        <f t="shared" si="7"/>
        <v>1412063</v>
      </c>
      <c r="E23" s="6">
        <f t="shared" si="7"/>
        <v>1412063</v>
      </c>
      <c r="F23" s="6">
        <f t="shared" si="7"/>
        <v>983842.39999999991</v>
      </c>
      <c r="G23" s="6">
        <f>G5+G12-G13-G19</f>
        <v>1455905.4</v>
      </c>
      <c r="H23" s="4"/>
      <c r="I23" s="6">
        <f>I5+I12-I13-I19</f>
        <v>1144586.2</v>
      </c>
    </row>
    <row r="24" spans="1:16" ht="72" x14ac:dyDescent="0.25">
      <c r="A24" s="9" t="s">
        <v>15</v>
      </c>
      <c r="B24" s="6">
        <f>MAX(((B7+B8)-0.2*B23),0)</f>
        <v>0</v>
      </c>
      <c r="C24" s="6">
        <f t="shared" ref="C24:G24" si="8">MAX(((C7+C8)-0.2*C23),0)</f>
        <v>0</v>
      </c>
      <c r="D24" s="6">
        <f t="shared" si="8"/>
        <v>0</v>
      </c>
      <c r="E24" s="6">
        <f t="shared" si="8"/>
        <v>0</v>
      </c>
      <c r="F24" s="6">
        <f t="shared" si="8"/>
        <v>0</v>
      </c>
      <c r="G24" s="6">
        <f t="shared" si="8"/>
        <v>0</v>
      </c>
      <c r="H24" s="4"/>
      <c r="I24" s="6">
        <f>MAX(((I7+I8)-0.2*I23),0)</f>
        <v>0</v>
      </c>
    </row>
    <row r="25" spans="1:16" ht="36" x14ac:dyDescent="0.25">
      <c r="A25" s="9" t="s">
        <v>14</v>
      </c>
      <c r="B25" s="6">
        <f>MAX(((B9+B11)-0.25*B23),0)</f>
        <v>80675.5</v>
      </c>
      <c r="C25" s="6">
        <f t="shared" ref="C25:G25" si="9">MAX(((C9+C11)-0.25*C23),0)</f>
        <v>94477</v>
      </c>
      <c r="D25" s="6">
        <f t="shared" si="9"/>
        <v>53514.25</v>
      </c>
      <c r="E25" s="6">
        <f t="shared" si="9"/>
        <v>53514.25</v>
      </c>
      <c r="F25" s="6">
        <f t="shared" si="9"/>
        <v>0</v>
      </c>
      <c r="G25" s="6">
        <f t="shared" si="9"/>
        <v>86396.050000000047</v>
      </c>
      <c r="H25" s="4"/>
      <c r="I25" s="6">
        <f>MAX(((I9+I11)-0.25*I23),0)</f>
        <v>0</v>
      </c>
    </row>
    <row r="26" spans="1:16" ht="24" x14ac:dyDescent="0.25">
      <c r="A26" s="9" t="s">
        <v>16</v>
      </c>
      <c r="B26" s="6">
        <f>MAX((B12-0.5*B5),0)</f>
        <v>0</v>
      </c>
      <c r="C26" s="6">
        <f t="shared" ref="C26:G26" si="10">MAX((C12-0.5*C5),0)</f>
        <v>0</v>
      </c>
      <c r="D26" s="6">
        <f t="shared" si="10"/>
        <v>0</v>
      </c>
      <c r="E26" s="6">
        <f t="shared" si="10"/>
        <v>0</v>
      </c>
      <c r="F26" s="6">
        <f t="shared" si="10"/>
        <v>0</v>
      </c>
      <c r="G26" s="6">
        <f t="shared" si="10"/>
        <v>0</v>
      </c>
      <c r="H26" s="4"/>
      <c r="I26" s="6">
        <f>MAX((I12-0.5*I5),0)</f>
        <v>0</v>
      </c>
    </row>
    <row r="27" spans="1:16" ht="36" x14ac:dyDescent="0.25">
      <c r="A27" s="9" t="s">
        <v>51</v>
      </c>
      <c r="B27" s="6">
        <f>B23-B24-B25-B26</f>
        <v>1367602.5</v>
      </c>
      <c r="C27" s="6">
        <f t="shared" ref="C27:F27" si="11">C23-C24-C25-C26</f>
        <v>1372203</v>
      </c>
      <c r="D27" s="6">
        <f t="shared" si="11"/>
        <v>1358548.75</v>
      </c>
      <c r="E27" s="6">
        <f t="shared" si="11"/>
        <v>1358548.75</v>
      </c>
      <c r="F27" s="6">
        <f t="shared" si="11"/>
        <v>983842.39999999991</v>
      </c>
      <c r="G27" s="6">
        <f>G23-G24-G25-G26</f>
        <v>1369509.3499999999</v>
      </c>
      <c r="H27" s="4"/>
      <c r="I27" s="6">
        <f>I23-I24-I25-I26</f>
        <v>1144586.2</v>
      </c>
    </row>
    <row r="28" spans="1:16" ht="24" x14ac:dyDescent="0.25">
      <c r="A28" s="9" t="s">
        <v>57</v>
      </c>
      <c r="B28" s="4"/>
      <c r="C28" s="6">
        <f>H44*I44</f>
        <v>0</v>
      </c>
      <c r="D28" s="6">
        <f>H46*I46</f>
        <v>54617</v>
      </c>
      <c r="E28" s="6">
        <f>H48*I48</f>
        <v>0</v>
      </c>
      <c r="F28" s="6">
        <f>H50*I50</f>
        <v>520230.60000000003</v>
      </c>
      <c r="G28" s="6">
        <f>SUMPRODUCT(H52:H57,I52:I57)</f>
        <v>10774.6</v>
      </c>
      <c r="H28" s="4"/>
      <c r="I28" s="6">
        <f>H59*I59</f>
        <v>322093.80000000005</v>
      </c>
    </row>
    <row r="29" spans="1:16" s="2" customFormat="1" ht="24" x14ac:dyDescent="0.25">
      <c r="A29" s="9" t="s">
        <v>60</v>
      </c>
      <c r="B29" s="4"/>
      <c r="C29" s="6">
        <f>H45*I45</f>
        <v>0</v>
      </c>
      <c r="D29" s="6">
        <f>H47*I47</f>
        <v>0</v>
      </c>
      <c r="E29" s="6">
        <f>H49*I49</f>
        <v>0</v>
      </c>
      <c r="F29" s="6">
        <f>H51*I51</f>
        <v>0</v>
      </c>
      <c r="G29" s="4"/>
      <c r="H29" s="4"/>
      <c r="I29" s="4"/>
    </row>
    <row r="30" spans="1:16" s="2" customFormat="1" ht="24" x14ac:dyDescent="0.25">
      <c r="A30" s="9" t="s">
        <v>58</v>
      </c>
      <c r="B30" s="4"/>
      <c r="C30" s="4"/>
      <c r="D30" s="4"/>
      <c r="E30" s="4"/>
      <c r="F30" s="4"/>
      <c r="G30" s="4"/>
      <c r="H30" s="4"/>
      <c r="I30" s="4"/>
    </row>
    <row r="31" spans="1:16" x14ac:dyDescent="0.25">
      <c r="A31" s="9" t="s">
        <v>56</v>
      </c>
      <c r="B31" s="5">
        <v>253385</v>
      </c>
      <c r="C31" s="6">
        <f>B31</f>
        <v>253385</v>
      </c>
      <c r="D31" s="6">
        <f>C31</f>
        <v>253385</v>
      </c>
      <c r="E31" s="6">
        <f>D31</f>
        <v>253385</v>
      </c>
      <c r="F31" s="6">
        <f>E31</f>
        <v>253385</v>
      </c>
      <c r="G31" s="6">
        <f>B31</f>
        <v>253385</v>
      </c>
      <c r="H31" s="4"/>
      <c r="I31" s="6">
        <f>B31</f>
        <v>253385</v>
      </c>
      <c r="J31" s="8"/>
      <c r="K31" s="8"/>
      <c r="L31" s="8"/>
      <c r="M31" s="8"/>
      <c r="N31" s="8"/>
      <c r="O31" s="8"/>
      <c r="P31" s="8"/>
    </row>
    <row r="32" spans="1:16" x14ac:dyDescent="0.25">
      <c r="A32" s="9" t="s">
        <v>46</v>
      </c>
      <c r="B32" s="4"/>
      <c r="C32" s="4"/>
      <c r="D32" s="4"/>
      <c r="E32" s="4"/>
      <c r="F32" s="4"/>
      <c r="G32" s="4"/>
      <c r="H32" s="4"/>
      <c r="I32" s="4"/>
      <c r="J32" s="8"/>
      <c r="K32" s="8"/>
      <c r="L32" s="8"/>
      <c r="M32" s="8"/>
      <c r="N32" s="8"/>
      <c r="O32" s="8"/>
      <c r="P32" s="8"/>
    </row>
    <row r="33" spans="1:9" x14ac:dyDescent="0.25">
      <c r="A33" s="9" t="s">
        <v>47</v>
      </c>
      <c r="B33" s="4"/>
      <c r="C33" s="4"/>
      <c r="D33" s="4"/>
      <c r="E33" s="4"/>
      <c r="F33" s="4"/>
      <c r="G33" s="4"/>
      <c r="H33" s="4"/>
      <c r="I33" s="4"/>
    </row>
    <row r="34" spans="1:9" x14ac:dyDescent="0.25">
      <c r="A34" s="9" t="s">
        <v>59</v>
      </c>
      <c r="B34" s="4"/>
      <c r="C34" s="4"/>
      <c r="D34" s="4"/>
      <c r="E34" s="4"/>
      <c r="F34" s="4"/>
      <c r="G34" s="4"/>
      <c r="H34" s="4"/>
      <c r="I34" s="4"/>
    </row>
    <row r="35" spans="1:9" ht="24" x14ac:dyDescent="0.25">
      <c r="A35" s="16" t="s">
        <v>48</v>
      </c>
      <c r="B35" s="17">
        <f>B27/B31</f>
        <v>5.3973301497720856</v>
      </c>
      <c r="C35" s="17">
        <f t="shared" ref="C35:G35" si="12">C27/C31</f>
        <v>5.41548631529096</v>
      </c>
      <c r="D35" s="17">
        <f t="shared" si="12"/>
        <v>5.361598950214101</v>
      </c>
      <c r="E35" s="17">
        <f t="shared" si="12"/>
        <v>5.361598950214101</v>
      </c>
      <c r="F35" s="17">
        <f t="shared" si="12"/>
        <v>3.8827965349172207</v>
      </c>
      <c r="G35" s="17">
        <f t="shared" si="12"/>
        <v>5.4048556544388964</v>
      </c>
      <c r="H35" s="19"/>
      <c r="I35" s="17">
        <f>I27/I31</f>
        <v>4.5171821536397179</v>
      </c>
    </row>
    <row r="36" spans="1:9" ht="24" x14ac:dyDescent="0.25">
      <c r="A36" s="16" t="s">
        <v>50</v>
      </c>
      <c r="B36" s="17">
        <f>B31/B18</f>
        <v>0.17495605125535291</v>
      </c>
      <c r="C36" s="17">
        <f t="shared" ref="C36:G36" si="13">C31/C18</f>
        <v>0.17276092944609595</v>
      </c>
      <c r="D36" s="17">
        <f t="shared" si="13"/>
        <v>0.17944312682932703</v>
      </c>
      <c r="E36" s="17">
        <f t="shared" si="13"/>
        <v>0.17944312682932703</v>
      </c>
      <c r="F36" s="17">
        <f t="shared" si="13"/>
        <v>0.25754633059115972</v>
      </c>
      <c r="G36" s="17">
        <f t="shared" si="13"/>
        <v>0.17403946712471841</v>
      </c>
      <c r="H36" s="19"/>
      <c r="I36" s="17">
        <f>I31/I18</f>
        <v>0.22137694828052271</v>
      </c>
    </row>
    <row r="37" spans="1:9" x14ac:dyDescent="0.25">
      <c r="A37" s="9" t="s">
        <v>49</v>
      </c>
      <c r="B37" s="5">
        <v>395111</v>
      </c>
      <c r="C37" s="6">
        <f>B37</f>
        <v>395111</v>
      </c>
      <c r="D37" s="6">
        <f>C37</f>
        <v>395111</v>
      </c>
      <c r="E37" s="6">
        <f>D37</f>
        <v>395111</v>
      </c>
      <c r="F37" s="6">
        <f>E37</f>
        <v>395111</v>
      </c>
      <c r="G37" s="6">
        <f>B37</f>
        <v>395111</v>
      </c>
      <c r="H37" s="4"/>
      <c r="I37" s="6">
        <f>B37</f>
        <v>395111</v>
      </c>
    </row>
    <row r="38" spans="1:9" ht="36" x14ac:dyDescent="0.25">
      <c r="A38" s="16" t="s">
        <v>12</v>
      </c>
      <c r="B38" s="18">
        <f>B18-B37</f>
        <v>1053167</v>
      </c>
      <c r="C38" s="18">
        <f>C18-C37</f>
        <v>1071569</v>
      </c>
      <c r="D38" s="18">
        <f t="shared" ref="D38:G38" si="14">D18-D37</f>
        <v>1016952</v>
      </c>
      <c r="E38" s="18">
        <f t="shared" si="14"/>
        <v>1016952</v>
      </c>
      <c r="F38" s="18">
        <f t="shared" si="14"/>
        <v>588731.39999999991</v>
      </c>
      <c r="G38" s="18">
        <f t="shared" si="14"/>
        <v>1060794.3999999999</v>
      </c>
      <c r="H38" s="20"/>
      <c r="I38" s="18">
        <f>I18-I37</f>
        <v>749475.2</v>
      </c>
    </row>
    <row r="41" spans="1:9" x14ac:dyDescent="0.25">
      <c r="A41" s="22" t="s">
        <v>66</v>
      </c>
      <c r="B41" s="22"/>
      <c r="C41" s="22"/>
      <c r="D41" s="22"/>
      <c r="E41" s="22"/>
      <c r="F41" s="22"/>
      <c r="G41" s="22"/>
      <c r="H41" s="22"/>
      <c r="I41" s="22"/>
    </row>
    <row r="42" spans="1:9" x14ac:dyDescent="0.25">
      <c r="A42" s="25"/>
      <c r="B42" s="26"/>
      <c r="C42" s="26"/>
      <c r="D42" s="26"/>
    </row>
    <row r="43" spans="1:9" ht="24" x14ac:dyDescent="0.25">
      <c r="A43" s="10" t="s">
        <v>17</v>
      </c>
      <c r="B43" s="24" t="s">
        <v>33</v>
      </c>
      <c r="C43" s="24"/>
      <c r="D43" s="24"/>
      <c r="E43" s="24"/>
      <c r="F43" s="24"/>
      <c r="G43" s="24"/>
      <c r="H43" s="10" t="s">
        <v>34</v>
      </c>
      <c r="I43" s="10" t="s">
        <v>18</v>
      </c>
    </row>
    <row r="44" spans="1:9" x14ac:dyDescent="0.25">
      <c r="A44" s="27" t="s">
        <v>19</v>
      </c>
      <c r="B44" s="23" t="s">
        <v>20</v>
      </c>
      <c r="C44" s="23"/>
      <c r="D44" s="23"/>
      <c r="E44" s="23"/>
      <c r="F44" s="23"/>
      <c r="G44" s="23"/>
      <c r="H44" s="7">
        <v>0</v>
      </c>
      <c r="I44" s="11">
        <v>0.4</v>
      </c>
    </row>
    <row r="45" spans="1:9" ht="13.9" customHeight="1" x14ac:dyDescent="0.25">
      <c r="A45" s="28"/>
      <c r="B45" s="23" t="s">
        <v>62</v>
      </c>
      <c r="C45" s="23"/>
      <c r="D45" s="23"/>
      <c r="E45" s="23"/>
      <c r="F45" s="23"/>
      <c r="G45" s="23"/>
      <c r="H45" s="7">
        <v>0</v>
      </c>
      <c r="I45" s="11">
        <v>0.4</v>
      </c>
    </row>
    <row r="46" spans="1:9" x14ac:dyDescent="0.25">
      <c r="A46" s="28"/>
      <c r="B46" s="23" t="s">
        <v>21</v>
      </c>
      <c r="C46" s="23"/>
      <c r="D46" s="23"/>
      <c r="E46" s="23"/>
      <c r="F46" s="23"/>
      <c r="G46" s="23"/>
      <c r="H46" s="7">
        <v>109234</v>
      </c>
      <c r="I46" s="11">
        <v>0.5</v>
      </c>
    </row>
    <row r="47" spans="1:9" ht="13.9" customHeight="1" x14ac:dyDescent="0.25">
      <c r="A47" s="28"/>
      <c r="B47" s="23" t="s">
        <v>61</v>
      </c>
      <c r="C47" s="23"/>
      <c r="D47" s="23"/>
      <c r="E47" s="23"/>
      <c r="F47" s="23"/>
      <c r="G47" s="23"/>
      <c r="H47" s="7">
        <v>0</v>
      </c>
      <c r="I47" s="11">
        <v>0.5</v>
      </c>
    </row>
    <row r="48" spans="1:9" x14ac:dyDescent="0.25">
      <c r="A48" s="28"/>
      <c r="B48" s="23" t="s">
        <v>22</v>
      </c>
      <c r="C48" s="23"/>
      <c r="D48" s="23"/>
      <c r="E48" s="23"/>
      <c r="F48" s="23"/>
      <c r="G48" s="23"/>
      <c r="H48" s="7">
        <v>0</v>
      </c>
      <c r="I48" s="11">
        <v>0.25</v>
      </c>
    </row>
    <row r="49" spans="1:9" ht="13.9" customHeight="1" x14ac:dyDescent="0.25">
      <c r="A49" s="28"/>
      <c r="B49" s="23" t="s">
        <v>63</v>
      </c>
      <c r="C49" s="23"/>
      <c r="D49" s="23"/>
      <c r="E49" s="23"/>
      <c r="F49" s="23"/>
      <c r="G49" s="23"/>
      <c r="H49" s="7">
        <v>0</v>
      </c>
      <c r="I49" s="11">
        <v>0.25</v>
      </c>
    </row>
    <row r="50" spans="1:9" ht="13.9" customHeight="1" x14ac:dyDescent="0.25">
      <c r="A50" s="28"/>
      <c r="B50" s="23" t="s">
        <v>23</v>
      </c>
      <c r="C50" s="23"/>
      <c r="D50" s="23"/>
      <c r="E50" s="23"/>
      <c r="F50" s="23"/>
      <c r="G50" s="23"/>
      <c r="H50" s="7">
        <v>578034</v>
      </c>
      <c r="I50" s="11">
        <v>0.9</v>
      </c>
    </row>
    <row r="51" spans="1:9" ht="13.9" customHeight="1" x14ac:dyDescent="0.25">
      <c r="A51" s="29"/>
      <c r="B51" s="23" t="s">
        <v>64</v>
      </c>
      <c r="C51" s="23"/>
      <c r="D51" s="23"/>
      <c r="E51" s="23"/>
      <c r="F51" s="23"/>
      <c r="G51" s="23"/>
      <c r="H51" s="7">
        <v>0</v>
      </c>
      <c r="I51" s="11">
        <v>0.9</v>
      </c>
    </row>
    <row r="52" spans="1:9" ht="13.9" customHeight="1" x14ac:dyDescent="0.25">
      <c r="A52" s="27" t="s">
        <v>24</v>
      </c>
      <c r="B52" s="23" t="s">
        <v>27</v>
      </c>
      <c r="C52" s="23"/>
      <c r="D52" s="23"/>
      <c r="E52" s="23"/>
      <c r="F52" s="23"/>
      <c r="G52" s="23"/>
      <c r="H52" s="7">
        <v>0</v>
      </c>
      <c r="I52" s="11">
        <v>0</v>
      </c>
    </row>
    <row r="53" spans="1:9" ht="13.9" customHeight="1" x14ac:dyDescent="0.25">
      <c r="A53" s="28"/>
      <c r="B53" s="23" t="s">
        <v>28</v>
      </c>
      <c r="C53" s="23"/>
      <c r="D53" s="23"/>
      <c r="E53" s="23"/>
      <c r="F53" s="23"/>
      <c r="G53" s="23"/>
      <c r="H53" s="7">
        <v>0</v>
      </c>
      <c r="I53" s="11">
        <v>0</v>
      </c>
    </row>
    <row r="54" spans="1:9" ht="13.9" customHeight="1" x14ac:dyDescent="0.25">
      <c r="A54" s="28"/>
      <c r="B54" s="23" t="s">
        <v>29</v>
      </c>
      <c r="C54" s="23"/>
      <c r="D54" s="23"/>
      <c r="E54" s="23"/>
      <c r="F54" s="23"/>
      <c r="G54" s="23"/>
      <c r="H54" s="7">
        <v>53873</v>
      </c>
      <c r="I54" s="11">
        <v>0.2</v>
      </c>
    </row>
    <row r="55" spans="1:9" ht="13.9" customHeight="1" x14ac:dyDescent="0.25">
      <c r="A55" s="28"/>
      <c r="B55" s="23" t="s">
        <v>30</v>
      </c>
      <c r="C55" s="23"/>
      <c r="D55" s="23"/>
      <c r="E55" s="23"/>
      <c r="F55" s="23"/>
      <c r="G55" s="23"/>
      <c r="H55" s="7">
        <v>0</v>
      </c>
      <c r="I55" s="11">
        <v>0.5</v>
      </c>
    </row>
    <row r="56" spans="1:9" ht="13.9" customHeight="1" x14ac:dyDescent="0.25">
      <c r="A56" s="28"/>
      <c r="B56" s="23" t="s">
        <v>31</v>
      </c>
      <c r="C56" s="23"/>
      <c r="D56" s="23"/>
      <c r="E56" s="23"/>
      <c r="F56" s="23"/>
      <c r="G56" s="23"/>
      <c r="H56" s="7">
        <v>0</v>
      </c>
      <c r="I56" s="11">
        <v>1</v>
      </c>
    </row>
    <row r="57" spans="1:9" ht="13.9" customHeight="1" x14ac:dyDescent="0.25">
      <c r="A57" s="29"/>
      <c r="B57" s="23" t="s">
        <v>32</v>
      </c>
      <c r="C57" s="23"/>
      <c r="D57" s="23"/>
      <c r="E57" s="23"/>
      <c r="F57" s="23"/>
      <c r="G57" s="23"/>
      <c r="H57" s="7">
        <v>0</v>
      </c>
      <c r="I57" s="11">
        <v>1</v>
      </c>
    </row>
    <row r="58" spans="1:9" ht="13.9" customHeight="1" x14ac:dyDescent="0.25">
      <c r="A58" s="30" t="s">
        <v>25</v>
      </c>
      <c r="B58" s="23" t="s">
        <v>26</v>
      </c>
      <c r="C58" s="23"/>
      <c r="D58" s="23"/>
      <c r="E58" s="23"/>
      <c r="F58" s="23"/>
      <c r="G58" s="23"/>
      <c r="H58" s="15"/>
      <c r="I58" s="12">
        <v>2E-3</v>
      </c>
    </row>
    <row r="59" spans="1:9" ht="13.9" customHeight="1" x14ac:dyDescent="0.25">
      <c r="A59" s="30"/>
      <c r="B59" s="23" t="s">
        <v>65</v>
      </c>
      <c r="C59" s="23"/>
      <c r="D59" s="23"/>
      <c r="E59" s="23"/>
      <c r="F59" s="23"/>
      <c r="G59" s="23"/>
      <c r="H59" s="7">
        <v>1610469</v>
      </c>
      <c r="I59" s="11">
        <v>0.2</v>
      </c>
    </row>
  </sheetData>
  <mergeCells count="29">
    <mergeCell ref="A1:I1"/>
    <mergeCell ref="A2:I2"/>
    <mergeCell ref="A3:A4"/>
    <mergeCell ref="B3:B4"/>
    <mergeCell ref="C3:F3"/>
    <mergeCell ref="G3:G4"/>
    <mergeCell ref="H3:I3"/>
    <mergeCell ref="A41:I41"/>
    <mergeCell ref="B53:G53"/>
    <mergeCell ref="B54:G54"/>
    <mergeCell ref="B55:G55"/>
    <mergeCell ref="B56:G56"/>
    <mergeCell ref="B43:G43"/>
    <mergeCell ref="B44:G44"/>
    <mergeCell ref="B45:G45"/>
    <mergeCell ref="B46:G46"/>
    <mergeCell ref="B47:G47"/>
    <mergeCell ref="B58:G58"/>
    <mergeCell ref="B59:G59"/>
    <mergeCell ref="A42:D42"/>
    <mergeCell ref="A44:A51"/>
    <mergeCell ref="A52:A57"/>
    <mergeCell ref="A58:A59"/>
    <mergeCell ref="B57:G57"/>
    <mergeCell ref="B48:G48"/>
    <mergeCell ref="B49:G49"/>
    <mergeCell ref="B50:G50"/>
    <mergeCell ref="B51:G51"/>
    <mergeCell ref="B52:G52"/>
  </mergeCells>
  <pageMargins left="0.7" right="0.7" top="0.75" bottom="0.75" header="0.3" footer="0.3"/>
  <pageSetup paperSize="9" scale="90" orientation="landscape" r:id="rId1"/>
  <rowBreaks count="1" manualBreakCount="1">
    <brk id="40"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C2" sqref="C2"/>
    </sheetView>
  </sheetViews>
  <sheetFormatPr defaultRowHeight="15" x14ac:dyDescent="0.25"/>
  <cols>
    <col min="2" max="2" width="10.140625" customWidth="1"/>
    <col min="3" max="3" width="17.140625" customWidth="1"/>
    <col min="4" max="4" width="26.7109375" customWidth="1"/>
    <col min="5" max="5" width="13.5703125" customWidth="1"/>
    <col min="7" max="7" width="16.28515625" customWidth="1"/>
    <col min="8" max="8" width="11.42578125" customWidth="1"/>
    <col min="9" max="9" width="96.28515625" customWidth="1"/>
  </cols>
  <sheetData>
    <row r="1" spans="1:9" ht="60.75" thickBot="1" x14ac:dyDescent="0.3">
      <c r="A1" s="34" t="s">
        <v>67</v>
      </c>
      <c r="B1" s="35" t="s">
        <v>68</v>
      </c>
      <c r="C1" s="36" t="s">
        <v>69</v>
      </c>
      <c r="D1" s="37" t="s">
        <v>70</v>
      </c>
      <c r="E1" s="38" t="s">
        <v>71</v>
      </c>
      <c r="F1" s="39" t="s">
        <v>72</v>
      </c>
      <c r="G1" s="40" t="s">
        <v>73</v>
      </c>
      <c r="H1" s="39" t="s">
        <v>74</v>
      </c>
      <c r="I1" s="39" t="s">
        <v>75</v>
      </c>
    </row>
    <row r="2" spans="1:9" ht="57" customHeight="1" x14ac:dyDescent="0.25">
      <c r="A2" s="41" t="s">
        <v>76</v>
      </c>
      <c r="B2" s="42" t="str">
        <f>RIGHT(A2,LEN(A2)-6)</f>
        <v>01</v>
      </c>
      <c r="C2" s="43" t="s">
        <v>77</v>
      </c>
      <c r="D2" s="44" t="s">
        <v>78</v>
      </c>
      <c r="E2" s="45">
        <v>0.63</v>
      </c>
      <c r="F2" s="46">
        <v>2</v>
      </c>
      <c r="G2" s="47" t="str">
        <f>IF(E2&lt;=[1]Kljuc!$B$13,[1]Kljuc!$C$13,IF(E2&lt;=[1]Kljuc!$B$11,[1]Kljuc!$C$11,IF(E2&lt;=[1]Kljuc!$B$9,[1]Kljuc!$C$9,[1]Kljuc!$C$7)))</f>
        <v>Mala verovatnoća</v>
      </c>
      <c r="H2" s="48" t="str">
        <f>IF(F2&lt;=[1]Kljuc!$E$13,[1]Kljuc!$F$13,IF(F2&lt;=[1]Kljuc!$E$11,[1]Kljuc!$F$11,IF(F2&lt;=[1]Kljuc!$E$9,[1]Kljuc!$F$9,[1]Kljuc!$F$7)))</f>
        <v>Srednji</v>
      </c>
      <c r="I2" s="49" t="s">
        <v>79</v>
      </c>
    </row>
    <row r="3" spans="1:9" ht="40.5" customHeight="1" x14ac:dyDescent="0.25">
      <c r="A3" s="50" t="s">
        <v>80</v>
      </c>
      <c r="B3" s="51" t="str">
        <f t="shared" ref="B3:B35" si="0">RIGHT(A3,LEN(A3)-6)</f>
        <v>02</v>
      </c>
      <c r="C3" s="52"/>
      <c r="D3" s="53" t="s">
        <v>81</v>
      </c>
      <c r="E3" s="54">
        <v>0.63</v>
      </c>
      <c r="F3" s="55">
        <v>1.74</v>
      </c>
      <c r="G3" s="56" t="str">
        <f>IF(E3&lt;=[1]Kljuc!$B$13,[1]Kljuc!$C$13,IF(E3&lt;=[1]Kljuc!$B$11,[1]Kljuc!$C$11,IF(E3&lt;=[1]Kljuc!$B$9,[1]Kljuc!$C$9,[1]Kljuc!$C$7)))</f>
        <v>Mala verovatnoća</v>
      </c>
      <c r="H3" s="57" t="str">
        <f>IF(F3&lt;=[1]Kljuc!$E$13,[1]Kljuc!$F$13,IF(F3&lt;=[1]Kljuc!$E$11,[1]Kljuc!$F$11,IF(F3&lt;=[1]Kljuc!$E$9,[1]Kljuc!$F$9,[1]Kljuc!$F$7)))</f>
        <v>Srednji</v>
      </c>
      <c r="I3" s="58" t="s">
        <v>82</v>
      </c>
    </row>
    <row r="4" spans="1:9" ht="126.75" customHeight="1" x14ac:dyDescent="0.25">
      <c r="A4" s="59" t="s">
        <v>83</v>
      </c>
      <c r="B4" s="60" t="str">
        <f t="shared" si="0"/>
        <v>03</v>
      </c>
      <c r="C4" s="61"/>
      <c r="D4" s="62" t="s">
        <v>84</v>
      </c>
      <c r="E4" s="63">
        <v>0.6</v>
      </c>
      <c r="F4" s="64">
        <v>3.75</v>
      </c>
      <c r="G4" s="65" t="str">
        <f>IF(E4&lt;=[1]Kljuc!$B$13,[1]Kljuc!$C$13,IF(E4&lt;=[1]Kljuc!$B$11,[1]Kljuc!$C$11,IF(E4&lt;=[1]Kljuc!$B$9,[1]Kljuc!$C$9,[1]Kljuc!$C$7)))</f>
        <v>Mala verovatnoća</v>
      </c>
      <c r="H4" s="66" t="str">
        <f>IF(F4&lt;=[1]Kljuc!$E$13,[1]Kljuc!$F$13,IF(F4&lt;=[1]Kljuc!$E$11,[1]Kljuc!$F$11,IF(F4&lt;=[1]Kljuc!$E$9,[1]Kljuc!$F$9,[1]Kljuc!$F$7)))</f>
        <v>Veliki</v>
      </c>
      <c r="I4" s="49" t="s">
        <v>85</v>
      </c>
    </row>
    <row r="5" spans="1:9" ht="87" customHeight="1" x14ac:dyDescent="0.25">
      <c r="A5" s="50" t="s">
        <v>86</v>
      </c>
      <c r="B5" s="67" t="str">
        <f t="shared" si="0"/>
        <v>04</v>
      </c>
      <c r="C5" s="68"/>
      <c r="D5" s="69" t="s">
        <v>87</v>
      </c>
      <c r="E5" s="45">
        <v>0.8</v>
      </c>
      <c r="F5" s="46">
        <v>2.2999999999999998</v>
      </c>
      <c r="G5" s="70" t="str">
        <f>IF(E5&lt;=[1]Kljuc!$B$13,[1]Kljuc!$C$13,IF(E5&lt;=[1]Kljuc!$B$11,[1]Kljuc!$C$11,IF(E5&lt;=[1]Kljuc!$B$9,[1]Kljuc!$C$9,[1]Kljuc!$C$7)))</f>
        <v>Mala verovatnoća</v>
      </c>
      <c r="H5" s="71" t="str">
        <f>IF(F5&lt;=[1]Kljuc!$E$13,[1]Kljuc!$F$13,IF(F5&lt;=[1]Kljuc!$E$11,[1]Kljuc!$F$11,IF(F5&lt;=[1]Kljuc!$E$9,[1]Kljuc!$F$9,[1]Kljuc!$F$7)))</f>
        <v>Srednji</v>
      </c>
      <c r="I5" s="72" t="s">
        <v>88</v>
      </c>
    </row>
    <row r="6" spans="1:9" ht="112.5" customHeight="1" thickBot="1" x14ac:dyDescent="0.3">
      <c r="A6" s="73" t="s">
        <v>89</v>
      </c>
      <c r="B6" s="74" t="str">
        <f t="shared" si="0"/>
        <v>05</v>
      </c>
      <c r="C6" s="75"/>
      <c r="D6" s="76" t="s">
        <v>90</v>
      </c>
      <c r="E6" s="77">
        <v>0.1</v>
      </c>
      <c r="F6" s="78">
        <v>0.1</v>
      </c>
      <c r="G6" s="79" t="str">
        <f>IF(E6&lt;=[1]Kljuc!$B$13,[1]Kljuc!$C$13,IF(E6&lt;=[1]Kljuc!$B$11,[1]Kljuc!$C$11,IF(E6&lt;=[1]Kljuc!$B$9,[1]Kljuc!$C$9,[1]Kljuc!$C$7)))</f>
        <v>Mala verovatnoća</v>
      </c>
      <c r="H6" s="80" t="str">
        <f>IF(F6&lt;=[1]Kljuc!$E$13,[1]Kljuc!$F$13,IF(F6&lt;=[1]Kljuc!$E$11,[1]Kljuc!$F$11,IF(F6&lt;=[1]Kljuc!$E$9,[1]Kljuc!$F$9,[1]Kljuc!$F$7)))</f>
        <v>Ograničen</v>
      </c>
      <c r="I6" s="49" t="s">
        <v>91</v>
      </c>
    </row>
    <row r="7" spans="1:9" ht="98.25" customHeight="1" x14ac:dyDescent="0.25">
      <c r="A7" s="41" t="s">
        <v>92</v>
      </c>
      <c r="B7" s="51" t="str">
        <f t="shared" si="0"/>
        <v xml:space="preserve">  01</v>
      </c>
      <c r="C7" s="81" t="s">
        <v>93</v>
      </c>
      <c r="D7" s="82" t="s">
        <v>94</v>
      </c>
      <c r="E7" s="83">
        <v>2</v>
      </c>
      <c r="F7" s="55">
        <v>2.35</v>
      </c>
      <c r="G7" s="56" t="str">
        <f>IF(E7&lt;=[1]Kljuc!$B$13,[1]Kljuc!$C$13,IF(E7&lt;=[1]Kljuc!$B$11,[1]Kljuc!$C$11,IF(E7&lt;=[1]Kljuc!$B$9,[1]Kljuc!$C$9,[1]Kljuc!$C$7)))</f>
        <v>Srednja verovatnoća</v>
      </c>
      <c r="H7" s="57" t="str">
        <f>IF(F7&lt;=[1]Kljuc!$E$13,[1]Kljuc!$F$13,IF(F7&lt;=[1]Kljuc!$E$11,[1]Kljuc!$F$11,IF(F7&lt;=[1]Kljuc!$E$9,[1]Kljuc!$F$9,[1]Kljuc!$F$7)))</f>
        <v>Srednji</v>
      </c>
      <c r="I7" s="84" t="s">
        <v>95</v>
      </c>
    </row>
    <row r="8" spans="1:9" ht="37.5" customHeight="1" x14ac:dyDescent="0.25">
      <c r="A8" s="85" t="s">
        <v>96</v>
      </c>
      <c r="B8" s="86" t="str">
        <f t="shared" si="0"/>
        <v xml:space="preserve">  02</v>
      </c>
      <c r="C8" s="87"/>
      <c r="D8" s="88" t="s">
        <v>97</v>
      </c>
      <c r="E8" s="45">
        <v>2.5099999999999998</v>
      </c>
      <c r="F8" s="46">
        <v>2.2999999999999998</v>
      </c>
      <c r="G8" s="70" t="str">
        <f>IF(E8&lt;=[1]Kljuc!$B$13,[1]Kljuc!$C$13,IF(E8&lt;=[1]Kljuc!$B$11,[1]Kljuc!$C$11,IF(E8&lt;=[1]Kljuc!$B$9,[1]Kljuc!$C$9,[1]Kljuc!$C$7)))</f>
        <v>Verovatno</v>
      </c>
      <c r="H8" s="71" t="str">
        <f>IF(F8&lt;=[1]Kljuc!$E$13,[1]Kljuc!$F$13,IF(F8&lt;=[1]Kljuc!$E$11,[1]Kljuc!$F$11,IF(F8&lt;=[1]Kljuc!$E$9,[1]Kljuc!$F$9,[1]Kljuc!$F$7)))</f>
        <v>Srednji</v>
      </c>
      <c r="I8" s="89" t="s">
        <v>98</v>
      </c>
    </row>
    <row r="9" spans="1:9" ht="36" customHeight="1" x14ac:dyDescent="0.25">
      <c r="A9" s="85" t="s">
        <v>99</v>
      </c>
      <c r="B9" s="86" t="str">
        <f t="shared" si="0"/>
        <v xml:space="preserve">  03</v>
      </c>
      <c r="C9" s="90"/>
      <c r="D9" s="91" t="s">
        <v>100</v>
      </c>
      <c r="E9" s="92">
        <v>2.5099999999999998</v>
      </c>
      <c r="F9" s="93">
        <v>2</v>
      </c>
      <c r="G9" s="70" t="str">
        <f>IF(E9&lt;=[1]Kljuc!$B$13,[1]Kljuc!$C$13,IF(E9&lt;=[1]Kljuc!$B$11,[1]Kljuc!$C$11,IF(E9&lt;=[1]Kljuc!$B$9,[1]Kljuc!$C$9,[1]Kljuc!$C$7)))</f>
        <v>Verovatno</v>
      </c>
      <c r="H9" s="71" t="str">
        <f>IF(F9&lt;=[1]Kljuc!$E$13,[1]Kljuc!$F$13,IF(F9&lt;=[1]Kljuc!$E$11,[1]Kljuc!$F$11,IF(F9&lt;=[1]Kljuc!$E$9,[1]Kljuc!$F$9,[1]Kljuc!$F$7)))</f>
        <v>Srednji</v>
      </c>
      <c r="I9" s="94" t="s">
        <v>101</v>
      </c>
    </row>
    <row r="10" spans="1:9" ht="42" customHeight="1" x14ac:dyDescent="0.25">
      <c r="A10" s="50" t="s">
        <v>102</v>
      </c>
      <c r="B10" s="67" t="str">
        <f t="shared" si="0"/>
        <v xml:space="preserve">  04</v>
      </c>
      <c r="C10" s="52"/>
      <c r="D10" s="88" t="s">
        <v>103</v>
      </c>
      <c r="E10" s="45">
        <v>2.5</v>
      </c>
      <c r="F10" s="46">
        <v>1.6</v>
      </c>
      <c r="G10" s="70" t="str">
        <f>IF(E10&lt;=[1]Kljuc!$B$13,[1]Kljuc!$C$13,IF(E10&lt;=[1]Kljuc!$B$11,[1]Kljuc!$C$11,IF(E10&lt;=[1]Kljuc!$B$9,[1]Kljuc!$C$9,[1]Kljuc!$C$7)))</f>
        <v>Srednja verovatnoća</v>
      </c>
      <c r="H10" s="71" t="str">
        <f>IF(F10&lt;=[1]Kljuc!$E$13,[1]Kljuc!$F$13,IF(F10&lt;=[1]Kljuc!$E$11,[1]Kljuc!$F$11,IF(F10&lt;=[1]Kljuc!$E$9,[1]Kljuc!$F$9,[1]Kljuc!$F$7)))</f>
        <v>Srednji</v>
      </c>
      <c r="I10" s="95" t="s">
        <v>104</v>
      </c>
    </row>
    <row r="11" spans="1:9" ht="33" customHeight="1" x14ac:dyDescent="0.25">
      <c r="A11" s="96" t="s">
        <v>105</v>
      </c>
      <c r="B11" s="97" t="str">
        <f t="shared" si="0"/>
        <v xml:space="preserve">  05</v>
      </c>
      <c r="C11" s="87"/>
      <c r="D11" s="88" t="s">
        <v>106</v>
      </c>
      <c r="E11" s="83">
        <v>2.5</v>
      </c>
      <c r="F11" s="55">
        <v>2.9</v>
      </c>
      <c r="G11" s="56" t="str">
        <f>IF(E11&lt;=[1]Kljuc!$B$13,[1]Kljuc!$C$13,IF(E11&lt;=[1]Kljuc!$B$11,[1]Kljuc!$C$11,IF(E11&lt;=[1]Kljuc!$B$9,[1]Kljuc!$C$9,[1]Kljuc!$C$7)))</f>
        <v>Srednja verovatnoća</v>
      </c>
      <c r="H11" s="57" t="str">
        <f>IF(F11&lt;=[1]Kljuc!$E$13,[1]Kljuc!$F$13,IF(F11&lt;=[1]Kljuc!$E$11,[1]Kljuc!$F$11,IF(F11&lt;=[1]Kljuc!$E$9,[1]Kljuc!$F$9,[1]Kljuc!$F$7)))</f>
        <v>Veliki</v>
      </c>
      <c r="I11" s="98" t="s">
        <v>107</v>
      </c>
    </row>
    <row r="12" spans="1:9" ht="61.5" customHeight="1" thickBot="1" x14ac:dyDescent="0.3">
      <c r="A12" s="73" t="s">
        <v>108</v>
      </c>
      <c r="B12" s="74" t="str">
        <f t="shared" si="0"/>
        <v xml:space="preserve">  06</v>
      </c>
      <c r="C12" s="75"/>
      <c r="D12" s="99" t="s">
        <v>109</v>
      </c>
      <c r="E12" s="77">
        <v>2.75</v>
      </c>
      <c r="F12" s="78">
        <v>1.26</v>
      </c>
      <c r="G12" s="79" t="str">
        <f>IF(E12&lt;=[1]Kljuc!$B$13,[1]Kljuc!$C$13,IF(E12&lt;=[1]Kljuc!$B$11,[1]Kljuc!$C$11,IF(E12&lt;=[1]Kljuc!$B$9,[1]Kljuc!$C$9,[1]Kljuc!$C$7)))</f>
        <v>Verovatno</v>
      </c>
      <c r="H12" s="80" t="str">
        <f>IF(F12&lt;=[1]Kljuc!$E$13,[1]Kljuc!$F$13,IF(F12&lt;=[1]Kljuc!$E$11,[1]Kljuc!$F$11,IF(F12&lt;=[1]Kljuc!$E$9,[1]Kljuc!$F$9,[1]Kljuc!$F$7)))</f>
        <v>Srednji</v>
      </c>
      <c r="I12" s="100" t="s">
        <v>110</v>
      </c>
    </row>
    <row r="13" spans="1:9" ht="52.5" customHeight="1" x14ac:dyDescent="0.25">
      <c r="A13" s="96" t="s">
        <v>111</v>
      </c>
      <c r="B13" s="97" t="str">
        <f t="shared" si="0"/>
        <v>- 01</v>
      </c>
      <c r="C13" s="101" t="s">
        <v>112</v>
      </c>
      <c r="D13" s="102" t="s">
        <v>113</v>
      </c>
      <c r="E13" s="103">
        <v>1</v>
      </c>
      <c r="F13" s="55">
        <v>2</v>
      </c>
      <c r="G13" s="56" t="str">
        <f>IF(E13&lt;=[1]Kljuc!$B$13,[1]Kljuc!$C$13,IF(E13&lt;=[1]Kljuc!$B$11,[1]Kljuc!$C$11,IF(E13&lt;=[1]Kljuc!$B$9,[1]Kljuc!$C$9,[1]Kljuc!$C$7)))</f>
        <v>Mala verovatnoća</v>
      </c>
      <c r="H13" s="57" t="str">
        <f>IF(F13&lt;=[1]Kljuc!$E$13,[1]Kljuc!$F$13,IF(F13&lt;=[1]Kljuc!$E$11,[1]Kljuc!$F$11,IF(F13&lt;=[1]Kljuc!$E$9,[1]Kljuc!$F$9,[1]Kljuc!$F$7)))</f>
        <v>Srednji</v>
      </c>
      <c r="I13" s="104" t="s">
        <v>114</v>
      </c>
    </row>
    <row r="14" spans="1:9" ht="51.75" customHeight="1" x14ac:dyDescent="0.25">
      <c r="A14" s="50" t="s">
        <v>115</v>
      </c>
      <c r="B14" s="67" t="str">
        <f t="shared" si="0"/>
        <v>- 02</v>
      </c>
      <c r="C14" s="52"/>
      <c r="D14" s="88" t="s">
        <v>116</v>
      </c>
      <c r="E14" s="83">
        <v>2.5</v>
      </c>
      <c r="F14" s="55">
        <v>2.1</v>
      </c>
      <c r="G14" s="70" t="str">
        <f>IF(E14&lt;=[1]Kljuc!$B$13,[1]Kljuc!$C$13,IF(E14&lt;=[1]Kljuc!$B$11,[1]Kljuc!$C$11,IF(E14&lt;=[1]Kljuc!$B$9,[1]Kljuc!$C$9,[1]Kljuc!$C$7)))</f>
        <v>Srednja verovatnoća</v>
      </c>
      <c r="H14" s="71" t="str">
        <f>IF(F14&lt;=[1]Kljuc!$E$13,[1]Kljuc!$F$13,IF(F14&lt;=[1]Kljuc!$E$11,[1]Kljuc!$F$11,IF(F14&lt;=[1]Kljuc!$E$9,[1]Kljuc!$F$9,[1]Kljuc!$F$7)))</f>
        <v>Srednji</v>
      </c>
      <c r="I14" s="58" t="s">
        <v>117</v>
      </c>
    </row>
    <row r="15" spans="1:9" ht="44.25" customHeight="1" x14ac:dyDescent="0.25">
      <c r="A15" s="50" t="s">
        <v>118</v>
      </c>
      <c r="B15" s="105" t="str">
        <f t="shared" si="0"/>
        <v>- 03</v>
      </c>
      <c r="C15" s="106"/>
      <c r="D15" s="88" t="s">
        <v>119</v>
      </c>
      <c r="E15" s="45">
        <v>1</v>
      </c>
      <c r="F15" s="46">
        <v>3.76</v>
      </c>
      <c r="G15" s="107" t="str">
        <f>IF(E15&lt;=[1]Kljuc!$B$13,[1]Kljuc!$C$13,IF(E15&lt;=[1]Kljuc!$B$11,[1]Kljuc!$C$11,IF(E15&lt;=[1]Kljuc!$B$9,[1]Kljuc!$C$9,[1]Kljuc!$C$7)))</f>
        <v>Mala verovatnoća</v>
      </c>
      <c r="H15" s="108" t="str">
        <f>IF(F15&lt;=[1]Kljuc!$E$13,[1]Kljuc!$F$13,IF(F15&lt;=[1]Kljuc!$E$11,[1]Kljuc!$F$11,IF(F15&lt;=[1]Kljuc!$E$9,[1]Kljuc!$F$9,[1]Kljuc!$F$7)))</f>
        <v>Kritičan</v>
      </c>
      <c r="I15" s="94" t="s">
        <v>120</v>
      </c>
    </row>
    <row r="16" spans="1:9" ht="39.75" customHeight="1" thickBot="1" x14ac:dyDescent="0.3">
      <c r="A16" s="73" t="s">
        <v>121</v>
      </c>
      <c r="B16" s="74" t="str">
        <f t="shared" si="0"/>
        <v>- 04</v>
      </c>
      <c r="C16" s="109"/>
      <c r="D16" s="110" t="s">
        <v>122</v>
      </c>
      <c r="E16" s="77">
        <v>1.75</v>
      </c>
      <c r="F16" s="78">
        <v>1.2</v>
      </c>
      <c r="G16" s="79" t="str">
        <f>IF(E16&lt;=[1]Kljuc!$B$13,[1]Kljuc!$C$13,IF(E16&lt;=[1]Kljuc!$B$11,[1]Kljuc!$C$11,IF(E16&lt;=[1]Kljuc!$B$9,[1]Kljuc!$C$9,[1]Kljuc!$C$7)))</f>
        <v>Srednja verovatnoća</v>
      </c>
      <c r="H16" s="80" t="str">
        <f>IF(F16&lt;=[1]Kljuc!$E$13,[1]Kljuc!$F$13,IF(F16&lt;=[1]Kljuc!$E$11,[1]Kljuc!$F$11,IF(F16&lt;=[1]Kljuc!$E$9,[1]Kljuc!$F$9,[1]Kljuc!$F$7)))</f>
        <v>Ograničen</v>
      </c>
      <c r="I16" s="100" t="s">
        <v>123</v>
      </c>
    </row>
    <row r="17" spans="1:9" ht="64.5" customHeight="1" x14ac:dyDescent="0.25">
      <c r="A17" s="111" t="s">
        <v>124</v>
      </c>
      <c r="B17" s="112" t="str">
        <f t="shared" si="0"/>
        <v xml:space="preserve"> - 01</v>
      </c>
      <c r="C17" s="113" t="s">
        <v>125</v>
      </c>
      <c r="D17" s="114" t="s">
        <v>126</v>
      </c>
      <c r="E17" s="115">
        <v>1</v>
      </c>
      <c r="F17" s="116">
        <v>1.26</v>
      </c>
      <c r="G17" s="117" t="str">
        <f>IF(E17&lt;=[1]Kljuc!$B$13,[1]Kljuc!$C$13,IF(E17&lt;=[1]Kljuc!$B$11,[1]Kljuc!$C$11,IF(E17&lt;=[1]Kljuc!$B$9,[1]Kljuc!$C$9,[1]Kljuc!$C$7)))</f>
        <v>Mala verovatnoća</v>
      </c>
      <c r="H17" s="118" t="str">
        <f>IF(F17&lt;=[1]Kljuc!$E$13,[1]Kljuc!$F$13,IF(F17&lt;=[1]Kljuc!$E$11,[1]Kljuc!$F$11,IF(F17&lt;=[1]Kljuc!$E$9,[1]Kljuc!$F$9,[1]Kljuc!$F$7)))</f>
        <v>Srednji</v>
      </c>
      <c r="I17" s="119" t="s">
        <v>127</v>
      </c>
    </row>
    <row r="18" spans="1:9" ht="50.25" customHeight="1" x14ac:dyDescent="0.25">
      <c r="A18" s="50" t="s">
        <v>128</v>
      </c>
      <c r="B18" s="51" t="str">
        <f t="shared" si="0"/>
        <v xml:space="preserve"> - 02</v>
      </c>
      <c r="C18" s="120"/>
      <c r="D18" s="88" t="s">
        <v>129</v>
      </c>
      <c r="E18" s="121">
        <v>2</v>
      </c>
      <c r="F18" s="122">
        <v>1.5</v>
      </c>
      <c r="G18" s="56" t="str">
        <f>IF(E18&lt;=[1]Kljuc!$B$13,[1]Kljuc!$C$13,IF(E18&lt;=[1]Kljuc!$B$11,[1]Kljuc!$C$11,IF(E18&lt;=[1]Kljuc!$B$9,[1]Kljuc!$C$9,[1]Kljuc!$C$7)))</f>
        <v>Srednja verovatnoća</v>
      </c>
      <c r="H18" s="57" t="str">
        <f>IF(F18&lt;=[1]Kljuc!$E$13,[1]Kljuc!$F$13,IF(F18&lt;=[1]Kljuc!$E$11,[1]Kljuc!$F$11,IF(F18&lt;=[1]Kljuc!$E$9,[1]Kljuc!$F$9,[1]Kljuc!$F$7)))</f>
        <v>Srednji</v>
      </c>
      <c r="I18" s="123" t="s">
        <v>130</v>
      </c>
    </row>
    <row r="19" spans="1:9" ht="63" customHeight="1" x14ac:dyDescent="0.25">
      <c r="A19" s="59" t="s">
        <v>131</v>
      </c>
      <c r="B19" s="60" t="str">
        <f t="shared" si="0"/>
        <v xml:space="preserve"> - 03</v>
      </c>
      <c r="C19" s="124"/>
      <c r="D19" s="125" t="s">
        <v>132</v>
      </c>
      <c r="E19" s="63">
        <v>0.05</v>
      </c>
      <c r="F19" s="64">
        <v>1</v>
      </c>
      <c r="G19" s="65" t="str">
        <f>IF(E19&lt;=[1]Kljuc!$B$13,[1]Kljuc!$C$13,IF(E19&lt;=[1]Kljuc!$B$11,[1]Kljuc!$C$11,IF(E19&lt;=[1]Kljuc!$B$9,[1]Kljuc!$C$9,[1]Kljuc!$C$7)))</f>
        <v>Mala verovatnoća</v>
      </c>
      <c r="H19" s="66" t="str">
        <f>IF(F19&lt;=[1]Kljuc!$E$13,[1]Kljuc!$F$13,IF(F19&lt;=[1]Kljuc!$E$11,[1]Kljuc!$F$11,IF(F19&lt;=[1]Kljuc!$E$9,[1]Kljuc!$F$9,[1]Kljuc!$F$7)))</f>
        <v>Ograničen</v>
      </c>
      <c r="I19" s="126" t="s">
        <v>133</v>
      </c>
    </row>
    <row r="20" spans="1:9" ht="68.25" customHeight="1" x14ac:dyDescent="0.25">
      <c r="A20" s="96" t="s">
        <v>134</v>
      </c>
      <c r="B20" s="97" t="str">
        <f t="shared" si="0"/>
        <v xml:space="preserve"> - 04</v>
      </c>
      <c r="C20" s="127"/>
      <c r="D20" s="88" t="s">
        <v>135</v>
      </c>
      <c r="E20" s="83">
        <v>1</v>
      </c>
      <c r="F20" s="55">
        <v>1.26</v>
      </c>
      <c r="G20" s="56" t="str">
        <f>IF(E20&lt;=[1]Kljuc!$B$13,[1]Kljuc!$C$13,IF(E20&lt;=[1]Kljuc!$B$11,[1]Kljuc!$C$11,IF(E20&lt;=[1]Kljuc!$B$9,[1]Kljuc!$C$9,[1]Kljuc!$C$7)))</f>
        <v>Mala verovatnoća</v>
      </c>
      <c r="H20" s="57" t="str">
        <f>IF(F20&lt;=[1]Kljuc!$E$13,[1]Kljuc!$F$13,IF(F20&lt;=[1]Kljuc!$E$11,[1]Kljuc!$F$11,IF(F20&lt;=[1]Kljuc!$E$9,[1]Kljuc!$F$9,[1]Kljuc!$F$7)))</f>
        <v>Srednji</v>
      </c>
      <c r="I20" s="123" t="s">
        <v>136</v>
      </c>
    </row>
    <row r="21" spans="1:9" ht="60" customHeight="1" thickBot="1" x14ac:dyDescent="0.3">
      <c r="A21" s="73" t="s">
        <v>137</v>
      </c>
      <c r="B21" s="74" t="str">
        <f t="shared" si="0"/>
        <v xml:space="preserve"> - 05</v>
      </c>
      <c r="C21" s="128"/>
      <c r="D21" s="129" t="s">
        <v>138</v>
      </c>
      <c r="E21" s="77">
        <v>1</v>
      </c>
      <c r="F21" s="78">
        <v>2</v>
      </c>
      <c r="G21" s="79" t="str">
        <f>IF(E21&lt;=[1]Kljuc!$B$13,[1]Kljuc!$C$13,IF(E21&lt;=[1]Kljuc!$B$11,[1]Kljuc!$C$11,IF(E21&lt;=[1]Kljuc!$B$9,[1]Kljuc!$C$9,[1]Kljuc!$C$7)))</f>
        <v>Mala verovatnoća</v>
      </c>
      <c r="H21" s="80" t="str">
        <f>IF(F21&lt;=[1]Kljuc!$E$13,[1]Kljuc!$F$13,IF(F21&lt;=[1]Kljuc!$E$11,[1]Kljuc!$F$11,IF(F21&lt;=[1]Kljuc!$E$9,[1]Kljuc!$F$9,[1]Kljuc!$F$7)))</f>
        <v>Srednji</v>
      </c>
      <c r="I21" s="130" t="s">
        <v>139</v>
      </c>
    </row>
    <row r="22" spans="1:9" ht="15" customHeight="1" x14ac:dyDescent="0.25">
      <c r="A22" s="41" t="s">
        <v>140</v>
      </c>
      <c r="B22" s="42" t="str">
        <f t="shared" si="0"/>
        <v xml:space="preserve"> - 01</v>
      </c>
      <c r="C22" s="131" t="s">
        <v>141</v>
      </c>
      <c r="D22" s="132" t="s">
        <v>142</v>
      </c>
      <c r="E22" s="133">
        <v>0.8</v>
      </c>
      <c r="F22" s="134">
        <v>2.5</v>
      </c>
      <c r="G22" s="47" t="str">
        <f>IF(E22&lt;=[1]Kljuc!$B$13,[1]Kljuc!$C$13,IF(E22&lt;=[1]Kljuc!$B$11,[1]Kljuc!$C$11,IF(E22&lt;=[1]Kljuc!$B$9,[1]Kljuc!$C$9,[1]Kljuc!$C$7)))</f>
        <v>Mala verovatnoća</v>
      </c>
      <c r="H22" s="48" t="str">
        <f>IF(F22&lt;=[1]Kljuc!$E$13,[1]Kljuc!$F$13,IF(F22&lt;=[1]Kljuc!$E$11,[1]Kljuc!$F$11,IF(F22&lt;=[1]Kljuc!$E$9,[1]Kljuc!$F$9,[1]Kljuc!$F$7)))</f>
        <v>Srednji</v>
      </c>
      <c r="I22" s="135" t="s">
        <v>143</v>
      </c>
    </row>
    <row r="23" spans="1:9" ht="63.75" customHeight="1" x14ac:dyDescent="0.25">
      <c r="A23" s="96" t="s">
        <v>144</v>
      </c>
      <c r="B23" s="97" t="str">
        <f t="shared" si="0"/>
        <v xml:space="preserve"> - 02</v>
      </c>
      <c r="C23" s="90"/>
      <c r="D23" s="91" t="s">
        <v>145</v>
      </c>
      <c r="E23" s="83">
        <v>1</v>
      </c>
      <c r="F23" s="55">
        <v>1.3</v>
      </c>
      <c r="G23" s="56" t="str">
        <f>IF(E23&lt;=[1]Kljuc!$B$13,[1]Kljuc!$C$13,IF(E23&lt;=[1]Kljuc!$B$11,[1]Kljuc!$C$11,IF(E23&lt;=[1]Kljuc!$B$9,[1]Kljuc!$C$9,[1]Kljuc!$C$7)))</f>
        <v>Mala verovatnoća</v>
      </c>
      <c r="H23" s="57" t="str">
        <f>IF(F23&lt;=[1]Kljuc!$E$13,[1]Kljuc!$F$13,IF(F23&lt;=[1]Kljuc!$E$11,[1]Kljuc!$F$11,IF(F23&lt;=[1]Kljuc!$E$9,[1]Kljuc!$F$9,[1]Kljuc!$F$7)))</f>
        <v>Srednji</v>
      </c>
      <c r="I23" s="58" t="s">
        <v>146</v>
      </c>
    </row>
    <row r="24" spans="1:9" ht="39" customHeight="1" x14ac:dyDescent="0.25">
      <c r="A24" s="85" t="s">
        <v>147</v>
      </c>
      <c r="B24" s="86" t="str">
        <f t="shared" si="0"/>
        <v xml:space="preserve"> - 03</v>
      </c>
      <c r="C24" s="90"/>
      <c r="D24" s="91" t="s">
        <v>148</v>
      </c>
      <c r="E24" s="45">
        <v>1</v>
      </c>
      <c r="F24" s="46">
        <v>0.8</v>
      </c>
      <c r="G24" s="70" t="str">
        <f>IF(E24&lt;=[1]Kljuc!$B$13,[1]Kljuc!$C$13,IF(E24&lt;=[1]Kljuc!$B$11,[1]Kljuc!$C$11,IF(E24&lt;=[1]Kljuc!$B$9,[1]Kljuc!$C$9,[1]Kljuc!$C$7)))</f>
        <v>Mala verovatnoća</v>
      </c>
      <c r="H24" s="71" t="str">
        <f>IF(F24&lt;=[1]Kljuc!$E$13,[1]Kljuc!$F$13,IF(F24&lt;=[1]Kljuc!$E$11,[1]Kljuc!$F$11,IF(F24&lt;=[1]Kljuc!$E$9,[1]Kljuc!$F$9,[1]Kljuc!$F$7)))</f>
        <v>Ograničen</v>
      </c>
      <c r="I24" s="94" t="s">
        <v>149</v>
      </c>
    </row>
    <row r="25" spans="1:9" ht="40.5" customHeight="1" x14ac:dyDescent="0.25">
      <c r="A25" s="85" t="s">
        <v>150</v>
      </c>
      <c r="B25" s="86" t="str">
        <f t="shared" si="0"/>
        <v xml:space="preserve"> - 04</v>
      </c>
      <c r="C25" s="90"/>
      <c r="D25" s="91" t="s">
        <v>151</v>
      </c>
      <c r="E25" s="45">
        <v>0.8</v>
      </c>
      <c r="F25" s="46">
        <v>2.6</v>
      </c>
      <c r="G25" s="70" t="str">
        <f>IF(E25&lt;=[1]Kljuc!$B$13,[1]Kljuc!$C$13,IF(E25&lt;=[1]Kljuc!$B$11,[1]Kljuc!$C$11,IF(E25&lt;=[1]Kljuc!$B$9,[1]Kljuc!$C$9,[1]Kljuc!$C$7)))</f>
        <v>Mala verovatnoća</v>
      </c>
      <c r="H25" s="71" t="str">
        <f>IF(F25&lt;=[1]Kljuc!$E$13,[1]Kljuc!$F$13,IF(F25&lt;=[1]Kljuc!$E$11,[1]Kljuc!$F$11,IF(F25&lt;=[1]Kljuc!$E$9,[1]Kljuc!$F$9,[1]Kljuc!$F$7)))</f>
        <v>Veliki</v>
      </c>
      <c r="I25" s="94" t="s">
        <v>152</v>
      </c>
    </row>
    <row r="26" spans="1:9" ht="44.25" customHeight="1" x14ac:dyDescent="0.25">
      <c r="A26" s="50" t="s">
        <v>153</v>
      </c>
      <c r="B26" s="86" t="str">
        <f t="shared" si="0"/>
        <v xml:space="preserve"> - 05</v>
      </c>
      <c r="C26" s="90"/>
      <c r="D26" s="91" t="s">
        <v>154</v>
      </c>
      <c r="E26" s="136">
        <v>0.01</v>
      </c>
      <c r="F26" s="137">
        <v>2.6</v>
      </c>
      <c r="G26" s="70" t="str">
        <f>IF(E26&lt;=[1]Kljuc!$B$13,[1]Kljuc!$C$13,IF(E26&lt;=[1]Kljuc!$B$11,[1]Kljuc!$C$11,IF(E26&lt;=[1]Kljuc!$B$9,[1]Kljuc!$C$9,[1]Kljuc!$C$7)))</f>
        <v>Mala verovatnoća</v>
      </c>
      <c r="H26" s="71" t="str">
        <f>IF(F26&lt;=[1]Kljuc!$E$13,[1]Kljuc!$F$13,IF(F26&lt;=[1]Kljuc!$E$11,[1]Kljuc!$F$11,IF(F26&lt;=[1]Kljuc!$E$9,[1]Kljuc!$F$9,[1]Kljuc!$F$7)))</f>
        <v>Veliki</v>
      </c>
      <c r="I26" s="95" t="s">
        <v>155</v>
      </c>
    </row>
    <row r="27" spans="1:9" ht="38.25" customHeight="1" x14ac:dyDescent="0.25">
      <c r="A27" s="50" t="s">
        <v>156</v>
      </c>
      <c r="B27" s="67" t="str">
        <f t="shared" si="0"/>
        <v xml:space="preserve"> - 06</v>
      </c>
      <c r="C27" s="138"/>
      <c r="D27" s="91" t="s">
        <v>157</v>
      </c>
      <c r="E27" s="45">
        <v>1.45</v>
      </c>
      <c r="F27" s="46">
        <v>1</v>
      </c>
      <c r="G27" s="70" t="str">
        <f>IF(E27&lt;=[1]Kljuc!$B$13,[1]Kljuc!$C$13,IF(E27&lt;=[1]Kljuc!$B$11,[1]Kljuc!$C$11,IF(E27&lt;=[1]Kljuc!$B$9,[1]Kljuc!$C$9,[1]Kljuc!$C$7)))</f>
        <v>Srednja verovatnoća</v>
      </c>
      <c r="H27" s="71" t="str">
        <f>IF(F27&lt;=[1]Kljuc!$E$13,[1]Kljuc!$F$13,IF(F27&lt;=[1]Kljuc!$E$11,[1]Kljuc!$F$11,IF(F27&lt;=[1]Kljuc!$E$9,[1]Kljuc!$F$9,[1]Kljuc!$F$7)))</f>
        <v>Ograničen</v>
      </c>
      <c r="I27" s="95" t="s">
        <v>158</v>
      </c>
    </row>
    <row r="28" spans="1:9" ht="70.5" customHeight="1" x14ac:dyDescent="0.25">
      <c r="A28" s="50" t="s">
        <v>159</v>
      </c>
      <c r="B28" s="67" t="str">
        <f t="shared" si="0"/>
        <v xml:space="preserve"> - 07</v>
      </c>
      <c r="C28" s="138"/>
      <c r="D28" s="91" t="s">
        <v>160</v>
      </c>
      <c r="E28" s="45">
        <v>0.9</v>
      </c>
      <c r="F28" s="46">
        <v>2.5099999999999998</v>
      </c>
      <c r="G28" s="70" t="str">
        <f>IF(E28&lt;=[1]Kljuc!$B$13,[1]Kljuc!$C$13,IF(E28&lt;=[1]Kljuc!$B$11,[1]Kljuc!$C$11,IF(E28&lt;=[1]Kljuc!$B$9,[1]Kljuc!$C$9,[1]Kljuc!$C$7)))</f>
        <v>Mala verovatnoća</v>
      </c>
      <c r="H28" s="71" t="str">
        <f>IF(F28&lt;=[1]Kljuc!$E$13,[1]Kljuc!$F$13,IF(F28&lt;=[1]Kljuc!$E$11,[1]Kljuc!$F$11,IF(F28&lt;=[1]Kljuc!$E$9,[1]Kljuc!$F$9,[1]Kljuc!$F$7)))</f>
        <v>Veliki</v>
      </c>
      <c r="I28" s="95" t="s">
        <v>161</v>
      </c>
    </row>
    <row r="29" spans="1:9" ht="51" customHeight="1" thickBot="1" x14ac:dyDescent="0.3">
      <c r="A29" s="139" t="s">
        <v>162</v>
      </c>
      <c r="B29" s="140" t="str">
        <f t="shared" si="0"/>
        <v xml:space="preserve"> -08</v>
      </c>
      <c r="C29" s="141"/>
      <c r="D29" s="142" t="s">
        <v>163</v>
      </c>
      <c r="E29" s="143">
        <v>2.4</v>
      </c>
      <c r="F29" s="144">
        <v>1.3</v>
      </c>
      <c r="G29" s="145" t="s">
        <v>164</v>
      </c>
      <c r="H29" s="146" t="s">
        <v>165</v>
      </c>
      <c r="I29" s="147" t="s">
        <v>166</v>
      </c>
    </row>
    <row r="30" spans="1:9" ht="65.25" customHeight="1" x14ac:dyDescent="0.25">
      <c r="A30" s="148" t="s">
        <v>167</v>
      </c>
      <c r="B30" s="51" t="str">
        <f t="shared" si="0"/>
        <v xml:space="preserve"> - 01</v>
      </c>
      <c r="C30" s="149" t="s">
        <v>168</v>
      </c>
      <c r="D30" s="150" t="s">
        <v>169</v>
      </c>
      <c r="E30" s="83">
        <v>1</v>
      </c>
      <c r="F30" s="55">
        <v>1.3</v>
      </c>
      <c r="G30" s="56" t="str">
        <f>IF(E30&lt;=[1]Kljuc!$B$13,[1]Kljuc!$C$13,IF(E30&lt;=[1]Kljuc!$B$11,[1]Kljuc!$C$11,IF(E30&lt;=[1]Kljuc!$B$9,[1]Kljuc!$C$9,[1]Kljuc!$C$7)))</f>
        <v>Mala verovatnoća</v>
      </c>
      <c r="H30" s="57" t="str">
        <f>IF(F30&lt;=[1]Kljuc!$E$13,[1]Kljuc!$F$13,IF(F30&lt;=[1]Kljuc!$E$11,[1]Kljuc!$F$11,IF(F30&lt;=[1]Kljuc!$E$9,[1]Kljuc!$F$9,[1]Kljuc!$F$7)))</f>
        <v>Srednji</v>
      </c>
      <c r="I30" s="104" t="s">
        <v>170</v>
      </c>
    </row>
    <row r="31" spans="1:9" ht="57" customHeight="1" x14ac:dyDescent="0.25">
      <c r="A31" s="50" t="s">
        <v>171</v>
      </c>
      <c r="B31" s="67" t="str">
        <f t="shared" si="0"/>
        <v xml:space="preserve"> - 02</v>
      </c>
      <c r="C31" s="68"/>
      <c r="D31" s="151" t="s">
        <v>172</v>
      </c>
      <c r="E31" s="45">
        <v>2.5</v>
      </c>
      <c r="F31" s="46">
        <v>3.5</v>
      </c>
      <c r="G31" s="70" t="str">
        <f>IF(E31&lt;=[1]Kljuc!$B$13,[1]Kljuc!$C$13,IF(E31&lt;=[1]Kljuc!$B$11,[1]Kljuc!$C$11,IF(E31&lt;=[1]Kljuc!$B$9,[1]Kljuc!$C$9,[1]Kljuc!$C$7)))</f>
        <v>Srednja verovatnoća</v>
      </c>
      <c r="H31" s="71" t="str">
        <f>IF(F31&lt;=[1]Kljuc!$E$13,[1]Kljuc!$F$13,IF(F31&lt;=[1]Kljuc!$E$11,[1]Kljuc!$F$11,IF(F31&lt;=[1]Kljuc!$E$9,[1]Kljuc!$F$9,[1]Kljuc!$F$7)))</f>
        <v>Veliki</v>
      </c>
      <c r="I31" s="95" t="s">
        <v>173</v>
      </c>
    </row>
    <row r="32" spans="1:9" ht="41.25" customHeight="1" thickBot="1" x14ac:dyDescent="0.3">
      <c r="A32" s="152" t="s">
        <v>174</v>
      </c>
      <c r="B32" s="153" t="str">
        <f t="shared" si="0"/>
        <v xml:space="preserve"> - 03</v>
      </c>
      <c r="C32" s="154"/>
      <c r="D32" s="155" t="s">
        <v>175</v>
      </c>
      <c r="E32" s="156">
        <v>0.5</v>
      </c>
      <c r="F32" s="157">
        <v>2.1</v>
      </c>
      <c r="G32" s="79" t="str">
        <f>IF(E32&lt;=[1]Kljuc!$B$13,[1]Kljuc!$C$13,IF(E32&lt;=[1]Kljuc!$B$11,[1]Kljuc!$C$11,IF(E32&lt;=[1]Kljuc!$B$9,[1]Kljuc!$C$9,[1]Kljuc!$C$7)))</f>
        <v>Mala verovatnoća</v>
      </c>
      <c r="H32" s="80" t="str">
        <f>IF(F32&lt;=[1]Kljuc!$E$13,[1]Kljuc!$F$13,IF(F32&lt;=[1]Kljuc!$E$11,[1]Kljuc!$F$11,IF(F32&lt;=[1]Kljuc!$E$9,[1]Kljuc!$F$9,[1]Kljuc!$F$7)))</f>
        <v>Srednji</v>
      </c>
      <c r="I32" s="158" t="s">
        <v>176</v>
      </c>
    </row>
    <row r="33" spans="1:9" ht="54" customHeight="1" x14ac:dyDescent="0.25">
      <c r="A33" s="41" t="s">
        <v>177</v>
      </c>
      <c r="B33" s="42" t="str">
        <f t="shared" si="0"/>
        <v>- 01</v>
      </c>
      <c r="C33" s="131" t="s">
        <v>178</v>
      </c>
      <c r="D33" s="132" t="s">
        <v>179</v>
      </c>
      <c r="E33" s="133">
        <v>0.5</v>
      </c>
      <c r="F33" s="134">
        <v>1.28</v>
      </c>
      <c r="G33" s="47" t="str">
        <f>IF(E33&lt;=[1]Kljuc!$B$13,[1]Kljuc!$C$13,IF(E33&lt;=[1]Kljuc!$B$11,[1]Kljuc!$C$11,IF(E33&lt;=[1]Kljuc!$B$9,[1]Kljuc!$C$9,[1]Kljuc!$C$7)))</f>
        <v>Mala verovatnoća</v>
      </c>
      <c r="H33" s="48" t="str">
        <f>IF(F33&lt;=[1]Kljuc!$E$13,[1]Kljuc!$F$13,IF(F33&lt;=[1]Kljuc!$E$11,[1]Kljuc!$F$11,IF(F33&lt;=[1]Kljuc!$E$9,[1]Kljuc!$F$9,[1]Kljuc!$F$7)))</f>
        <v>Srednji</v>
      </c>
      <c r="I33" s="159" t="s">
        <v>180</v>
      </c>
    </row>
    <row r="34" spans="1:9" ht="53.25" customHeight="1" x14ac:dyDescent="0.25">
      <c r="A34" s="148" t="s">
        <v>181</v>
      </c>
      <c r="B34" s="51" t="str">
        <f t="shared" si="0"/>
        <v>- 02</v>
      </c>
      <c r="C34" s="160"/>
      <c r="D34" s="91" t="s">
        <v>182</v>
      </c>
      <c r="E34" s="83">
        <v>2.4</v>
      </c>
      <c r="F34" s="55">
        <v>2.4</v>
      </c>
      <c r="G34" s="56" t="str">
        <f>IF(E34&lt;=[1]Kljuc!$B$13,[1]Kljuc!$C$13,IF(E34&lt;=[1]Kljuc!$B$11,[1]Kljuc!$C$11,IF(E34&lt;=[1]Kljuc!$B$9,[1]Kljuc!$C$9,[1]Kljuc!$C$7)))</f>
        <v>Srednja verovatnoća</v>
      </c>
      <c r="H34" s="57" t="str">
        <f>IF(F34&lt;=[1]Kljuc!$E$13,[1]Kljuc!$F$13,IF(F34&lt;=[1]Kljuc!$E$11,[1]Kljuc!$F$11,IF(F34&lt;=[1]Kljuc!$E$9,[1]Kljuc!$F$9,[1]Kljuc!$F$7)))</f>
        <v>Srednji</v>
      </c>
      <c r="I34" s="161" t="s">
        <v>183</v>
      </c>
    </row>
    <row r="35" spans="1:9" ht="54.75" customHeight="1" thickBot="1" x14ac:dyDescent="0.3">
      <c r="A35" s="152" t="s">
        <v>184</v>
      </c>
      <c r="B35" s="153" t="str">
        <f t="shared" si="0"/>
        <v>- 03</v>
      </c>
      <c r="C35" s="162"/>
      <c r="D35" s="129" t="s">
        <v>185</v>
      </c>
      <c r="E35" s="77">
        <v>1.25</v>
      </c>
      <c r="F35" s="78">
        <v>1.2</v>
      </c>
      <c r="G35" s="79" t="str">
        <f>IF(E35&lt;=[1]Kljuc!$B$13,[1]Kljuc!$C$13,IF(E35&lt;=[1]Kljuc!$B$11,[1]Kljuc!$C$11,IF(E35&lt;=[1]Kljuc!$B$9,[1]Kljuc!$C$9,[1]Kljuc!$C$7)))</f>
        <v>Mala verovatnoća</v>
      </c>
      <c r="H35" s="80" t="str">
        <f>IF(F35&lt;=[1]Kljuc!$E$13,[1]Kljuc!$F$13,IF(F35&lt;=[1]Kljuc!$E$11,[1]Kljuc!$F$11,IF(F35&lt;=[1]Kljuc!$E$9,[1]Kljuc!$F$9,[1]Kljuc!$F$7)))</f>
        <v>Ograničen</v>
      </c>
      <c r="I35" s="163" t="s">
        <v>186</v>
      </c>
    </row>
  </sheetData>
  <dataValidations count="2">
    <dataValidation type="decimal" allowBlank="1" showInputMessage="1" showErrorMessage="1" errorTitle="Uticaj" error="Unos nije validan. Molimo vas da unesete vrednost između 0 i 5. Za opis pogledajte sekciju Definicije." sqref="F2:F35">
      <formula1>0</formula1>
      <formula2>5</formula2>
    </dataValidation>
    <dataValidation type="decimal" allowBlank="1" showInputMessage="1" showErrorMessage="1" errorTitle="Verovatnoća" error="Unos nije validan. Molimo vas da unesete vrednost između 0 i 5. Za opis pogledajte sekciju Definicije." sqref="E2:E35">
      <formula1>0</formula1>
      <formula2>5</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D4" sqref="D4"/>
    </sheetView>
  </sheetViews>
  <sheetFormatPr defaultRowHeight="15" x14ac:dyDescent="0.25"/>
  <cols>
    <col min="1" max="1" width="7.28515625" customWidth="1"/>
    <col min="2" max="2" width="8.7109375" customWidth="1"/>
    <col min="3" max="3" width="14.85546875" customWidth="1"/>
    <col min="4" max="4" width="12" customWidth="1"/>
    <col min="5" max="5" width="12.7109375" customWidth="1"/>
    <col min="7" max="7" width="12.42578125" customWidth="1"/>
    <col min="8" max="8" width="13.42578125" customWidth="1"/>
    <col min="9" max="9" width="121" customWidth="1"/>
    <col min="10" max="10" width="7.5703125" customWidth="1"/>
  </cols>
  <sheetData>
    <row r="1" spans="1:10" ht="36.75" thickBot="1" x14ac:dyDescent="0.3">
      <c r="A1" s="34" t="s">
        <v>187</v>
      </c>
      <c r="B1" s="34" t="s">
        <v>68</v>
      </c>
      <c r="C1" s="34" t="s">
        <v>276</v>
      </c>
      <c r="D1" s="34" t="s">
        <v>188</v>
      </c>
      <c r="E1" s="34" t="s">
        <v>275</v>
      </c>
      <c r="F1" s="34" t="s">
        <v>274</v>
      </c>
      <c r="G1" s="34" t="s">
        <v>189</v>
      </c>
      <c r="H1" s="34" t="s">
        <v>190</v>
      </c>
      <c r="I1" s="34" t="s">
        <v>191</v>
      </c>
      <c r="J1" s="164" t="s">
        <v>192</v>
      </c>
    </row>
    <row r="2" spans="1:10" ht="53.25" customHeight="1" x14ac:dyDescent="0.25">
      <c r="A2" s="165" t="s">
        <v>193</v>
      </c>
      <c r="B2" s="166" t="str">
        <f>RIGHT(A2,LEN(A2)-6)</f>
        <v>1</v>
      </c>
      <c r="C2" s="167" t="s">
        <v>194</v>
      </c>
      <c r="D2" s="168" t="s">
        <v>195</v>
      </c>
      <c r="E2" s="169">
        <v>2.4</v>
      </c>
      <c r="F2" s="169">
        <v>1.1499999999999999</v>
      </c>
      <c r="G2" s="170" t="s">
        <v>196</v>
      </c>
      <c r="H2" s="171" t="s">
        <v>197</v>
      </c>
      <c r="I2" s="172" t="s">
        <v>198</v>
      </c>
      <c r="J2" s="169">
        <f>E2*F2</f>
        <v>2.76</v>
      </c>
    </row>
    <row r="3" spans="1:10" ht="61.5" customHeight="1" x14ac:dyDescent="0.25">
      <c r="A3" s="173" t="s">
        <v>199</v>
      </c>
      <c r="B3" s="174" t="str">
        <f t="shared" ref="B3:B27" si="0">RIGHT(A3,LEN(A3)-6)</f>
        <v>2</v>
      </c>
      <c r="C3" s="85"/>
      <c r="D3" s="173" t="s">
        <v>277</v>
      </c>
      <c r="E3" s="175">
        <v>0.8</v>
      </c>
      <c r="F3" s="175">
        <v>0.95</v>
      </c>
      <c r="G3" s="176" t="s">
        <v>200</v>
      </c>
      <c r="H3" s="177" t="s">
        <v>197</v>
      </c>
      <c r="I3" s="85" t="s">
        <v>201</v>
      </c>
      <c r="J3" s="175">
        <f t="shared" ref="J3:J27" si="1">E3*F3</f>
        <v>0.76</v>
      </c>
    </row>
    <row r="4" spans="1:10" ht="50.25" customHeight="1" x14ac:dyDescent="0.25">
      <c r="A4" s="173" t="s">
        <v>202</v>
      </c>
      <c r="B4" s="174" t="str">
        <f t="shared" si="0"/>
        <v>3</v>
      </c>
      <c r="C4" s="85"/>
      <c r="D4" s="173" t="s">
        <v>203</v>
      </c>
      <c r="E4" s="175">
        <v>2.5</v>
      </c>
      <c r="F4" s="175">
        <v>1.67</v>
      </c>
      <c r="G4" s="176" t="s">
        <v>196</v>
      </c>
      <c r="H4" s="177" t="s">
        <v>204</v>
      </c>
      <c r="I4" s="178" t="s">
        <v>205</v>
      </c>
      <c r="J4" s="175">
        <f t="shared" si="1"/>
        <v>4.1749999999999998</v>
      </c>
    </row>
    <row r="5" spans="1:10" ht="32.25" customHeight="1" x14ac:dyDescent="0.25">
      <c r="A5" s="173" t="s">
        <v>206</v>
      </c>
      <c r="B5" s="174" t="str">
        <f t="shared" si="0"/>
        <v>4</v>
      </c>
      <c r="C5" s="178"/>
      <c r="D5" s="179" t="s">
        <v>207</v>
      </c>
      <c r="E5" s="175">
        <v>0.05</v>
      </c>
      <c r="F5" s="175">
        <v>0.97</v>
      </c>
      <c r="G5" s="176" t="s">
        <v>200</v>
      </c>
      <c r="H5" s="177" t="s">
        <v>197</v>
      </c>
      <c r="I5" s="178" t="s">
        <v>208</v>
      </c>
      <c r="J5" s="175">
        <f t="shared" si="1"/>
        <v>4.8500000000000001E-2</v>
      </c>
    </row>
    <row r="6" spans="1:10" ht="52.5" customHeight="1" x14ac:dyDescent="0.25">
      <c r="A6" s="173" t="s">
        <v>209</v>
      </c>
      <c r="B6" s="174" t="str">
        <f t="shared" si="0"/>
        <v>5</v>
      </c>
      <c r="C6" s="85"/>
      <c r="D6" s="179" t="s">
        <v>210</v>
      </c>
      <c r="E6" s="175">
        <v>0.1</v>
      </c>
      <c r="F6" s="175">
        <v>2.5</v>
      </c>
      <c r="G6" s="176" t="s">
        <v>200</v>
      </c>
      <c r="H6" s="177" t="s">
        <v>204</v>
      </c>
      <c r="I6" s="178" t="s">
        <v>211</v>
      </c>
      <c r="J6" s="175">
        <f t="shared" si="1"/>
        <v>0.25</v>
      </c>
    </row>
    <row r="7" spans="1:10" ht="54" customHeight="1" x14ac:dyDescent="0.25">
      <c r="A7" s="173" t="s">
        <v>212</v>
      </c>
      <c r="B7" s="174" t="str">
        <f t="shared" si="0"/>
        <v>6</v>
      </c>
      <c r="C7" s="85"/>
      <c r="D7" s="173" t="s">
        <v>213</v>
      </c>
      <c r="E7" s="175">
        <v>0.05</v>
      </c>
      <c r="F7" s="175">
        <v>2.16</v>
      </c>
      <c r="G7" s="176" t="s">
        <v>200</v>
      </c>
      <c r="H7" s="177" t="s">
        <v>204</v>
      </c>
      <c r="I7" s="178" t="s">
        <v>214</v>
      </c>
      <c r="J7" s="175">
        <f t="shared" si="1"/>
        <v>0.10800000000000001</v>
      </c>
    </row>
    <row r="8" spans="1:10" ht="55.5" customHeight="1" x14ac:dyDescent="0.25">
      <c r="A8" s="180" t="s">
        <v>215</v>
      </c>
      <c r="B8" s="181" t="str">
        <f t="shared" si="0"/>
        <v>7</v>
      </c>
      <c r="C8" s="182"/>
      <c r="D8" s="183" t="s">
        <v>216</v>
      </c>
      <c r="E8" s="184">
        <v>1</v>
      </c>
      <c r="F8" s="184">
        <v>2.1</v>
      </c>
      <c r="G8" s="185" t="s">
        <v>200</v>
      </c>
      <c r="H8" s="186" t="s">
        <v>204</v>
      </c>
      <c r="I8" s="182" t="s">
        <v>217</v>
      </c>
      <c r="J8" s="184">
        <f t="shared" si="1"/>
        <v>2.1</v>
      </c>
    </row>
    <row r="9" spans="1:10" ht="43.5" customHeight="1" x14ac:dyDescent="0.25">
      <c r="A9" s="173" t="s">
        <v>218</v>
      </c>
      <c r="B9" s="174" t="str">
        <f t="shared" si="0"/>
        <v>8</v>
      </c>
      <c r="C9" s="85"/>
      <c r="D9" s="173" t="s">
        <v>219</v>
      </c>
      <c r="E9" s="175">
        <v>0.05</v>
      </c>
      <c r="F9" s="175">
        <v>1.8</v>
      </c>
      <c r="G9" s="176" t="s">
        <v>200</v>
      </c>
      <c r="H9" s="177" t="s">
        <v>204</v>
      </c>
      <c r="I9" s="178" t="s">
        <v>220</v>
      </c>
      <c r="J9" s="175">
        <f t="shared" si="1"/>
        <v>9.0000000000000011E-2</v>
      </c>
    </row>
    <row r="10" spans="1:10" ht="45.75" customHeight="1" x14ac:dyDescent="0.25">
      <c r="A10" s="187" t="s">
        <v>221</v>
      </c>
      <c r="B10" s="188" t="str">
        <f t="shared" si="0"/>
        <v>9</v>
      </c>
      <c r="C10" s="189"/>
      <c r="D10" s="187" t="s">
        <v>222</v>
      </c>
      <c r="E10" s="190">
        <v>0.01</v>
      </c>
      <c r="F10" s="190">
        <v>0.96</v>
      </c>
      <c r="G10" s="191" t="s">
        <v>200</v>
      </c>
      <c r="H10" s="192" t="s">
        <v>197</v>
      </c>
      <c r="I10" s="96" t="s">
        <v>223</v>
      </c>
      <c r="J10" s="190">
        <f t="shared" si="1"/>
        <v>9.5999999999999992E-3</v>
      </c>
    </row>
    <row r="11" spans="1:10" ht="52.5" customHeight="1" x14ac:dyDescent="0.25">
      <c r="A11" s="173" t="s">
        <v>224</v>
      </c>
      <c r="B11" s="174" t="str">
        <f t="shared" si="0"/>
        <v>10</v>
      </c>
      <c r="C11" s="178"/>
      <c r="D11" s="179" t="s">
        <v>225</v>
      </c>
      <c r="E11" s="175">
        <v>1.05</v>
      </c>
      <c r="F11" s="175">
        <v>2.02</v>
      </c>
      <c r="G11" s="176" t="s">
        <v>200</v>
      </c>
      <c r="H11" s="177" t="s">
        <v>204</v>
      </c>
      <c r="I11" s="85" t="s">
        <v>226</v>
      </c>
      <c r="J11" s="175">
        <f t="shared" si="1"/>
        <v>2.121</v>
      </c>
    </row>
    <row r="12" spans="1:10" ht="52.5" customHeight="1" x14ac:dyDescent="0.25">
      <c r="A12" s="173" t="s">
        <v>227</v>
      </c>
      <c r="B12" s="174" t="str">
        <f t="shared" si="0"/>
        <v>11</v>
      </c>
      <c r="C12" s="85"/>
      <c r="D12" s="173" t="s">
        <v>228</v>
      </c>
      <c r="E12" s="175">
        <v>0.25</v>
      </c>
      <c r="F12" s="175">
        <v>2.35</v>
      </c>
      <c r="G12" s="176" t="s">
        <v>200</v>
      </c>
      <c r="H12" s="177" t="s">
        <v>204</v>
      </c>
      <c r="I12" s="85" t="s">
        <v>229</v>
      </c>
      <c r="J12" s="175">
        <f t="shared" si="1"/>
        <v>0.58750000000000002</v>
      </c>
    </row>
    <row r="13" spans="1:10" ht="77.25" customHeight="1" x14ac:dyDescent="0.25">
      <c r="A13" s="173" t="s">
        <v>230</v>
      </c>
      <c r="B13" s="174" t="str">
        <f t="shared" si="0"/>
        <v>12</v>
      </c>
      <c r="C13" s="85"/>
      <c r="D13" s="173" t="s">
        <v>231</v>
      </c>
      <c r="E13" s="175">
        <v>2</v>
      </c>
      <c r="F13" s="175">
        <v>0.32</v>
      </c>
      <c r="G13" s="176" t="s">
        <v>196</v>
      </c>
      <c r="H13" s="177" t="s">
        <v>197</v>
      </c>
      <c r="I13" s="85" t="s">
        <v>232</v>
      </c>
      <c r="J13" s="175">
        <f t="shared" si="1"/>
        <v>0.64</v>
      </c>
    </row>
    <row r="14" spans="1:10" ht="64.5" customHeight="1" x14ac:dyDescent="0.25">
      <c r="A14" s="173" t="s">
        <v>233</v>
      </c>
      <c r="B14" s="174" t="str">
        <f t="shared" si="0"/>
        <v>13</v>
      </c>
      <c r="C14" s="178"/>
      <c r="D14" s="179" t="s">
        <v>234</v>
      </c>
      <c r="E14" s="175">
        <v>0.75</v>
      </c>
      <c r="F14" s="175">
        <v>1.38</v>
      </c>
      <c r="G14" s="176" t="s">
        <v>200</v>
      </c>
      <c r="H14" s="177" t="s">
        <v>204</v>
      </c>
      <c r="I14" s="193" t="s">
        <v>235</v>
      </c>
      <c r="J14" s="175">
        <f t="shared" si="1"/>
        <v>1.0349999999999999</v>
      </c>
    </row>
    <row r="15" spans="1:10" ht="56.25" customHeight="1" x14ac:dyDescent="0.25">
      <c r="A15" s="173" t="s">
        <v>236</v>
      </c>
      <c r="B15" s="174" t="str">
        <f t="shared" si="0"/>
        <v>14</v>
      </c>
      <c r="C15" s="85"/>
      <c r="D15" s="173" t="s">
        <v>237</v>
      </c>
      <c r="E15" s="175">
        <v>0.75</v>
      </c>
      <c r="F15" s="175">
        <v>1.38</v>
      </c>
      <c r="G15" s="176" t="s">
        <v>200</v>
      </c>
      <c r="H15" s="177" t="s">
        <v>204</v>
      </c>
      <c r="I15" s="194" t="s">
        <v>238</v>
      </c>
      <c r="J15" s="175">
        <f t="shared" si="1"/>
        <v>1.0349999999999999</v>
      </c>
    </row>
    <row r="16" spans="1:10" ht="62.25" customHeight="1" x14ac:dyDescent="0.25">
      <c r="A16" s="173" t="s">
        <v>239</v>
      </c>
      <c r="B16" s="174" t="str">
        <f t="shared" si="0"/>
        <v>15</v>
      </c>
      <c r="C16" s="178"/>
      <c r="D16" s="179" t="s">
        <v>240</v>
      </c>
      <c r="E16" s="175">
        <v>0.05</v>
      </c>
      <c r="F16" s="175">
        <v>2.5299999999999998</v>
      </c>
      <c r="G16" s="176" t="s">
        <v>200</v>
      </c>
      <c r="H16" s="177" t="s">
        <v>241</v>
      </c>
      <c r="I16" s="194" t="s">
        <v>238</v>
      </c>
      <c r="J16" s="175">
        <f t="shared" si="1"/>
        <v>0.1265</v>
      </c>
    </row>
    <row r="17" spans="1:10" ht="62.25" customHeight="1" x14ac:dyDescent="0.25">
      <c r="A17" s="173" t="s">
        <v>242</v>
      </c>
      <c r="B17" s="174" t="str">
        <f t="shared" si="0"/>
        <v>16</v>
      </c>
      <c r="C17" s="178"/>
      <c r="D17" s="179" t="s">
        <v>243</v>
      </c>
      <c r="E17" s="175">
        <v>0.5</v>
      </c>
      <c r="F17" s="175">
        <v>0.82</v>
      </c>
      <c r="G17" s="176" t="s">
        <v>200</v>
      </c>
      <c r="H17" s="177" t="s">
        <v>197</v>
      </c>
      <c r="I17" s="194" t="s">
        <v>238</v>
      </c>
      <c r="J17" s="175">
        <f t="shared" si="1"/>
        <v>0.41</v>
      </c>
    </row>
    <row r="18" spans="1:10" ht="33" customHeight="1" x14ac:dyDescent="0.25">
      <c r="A18" s="173" t="s">
        <v>244</v>
      </c>
      <c r="B18" s="174" t="str">
        <f t="shared" si="0"/>
        <v>17</v>
      </c>
      <c r="C18" s="85"/>
      <c r="D18" s="173" t="s">
        <v>245</v>
      </c>
      <c r="E18" s="175">
        <v>0.75</v>
      </c>
      <c r="F18" s="175">
        <v>1.48</v>
      </c>
      <c r="G18" s="176" t="s">
        <v>200</v>
      </c>
      <c r="H18" s="177" t="s">
        <v>204</v>
      </c>
      <c r="I18" s="85" t="s">
        <v>217</v>
      </c>
      <c r="J18" s="175">
        <f t="shared" si="1"/>
        <v>1.1099999999999999</v>
      </c>
    </row>
    <row r="19" spans="1:10" ht="53.25" customHeight="1" thickBot="1" x14ac:dyDescent="0.3">
      <c r="A19" s="195" t="s">
        <v>246</v>
      </c>
      <c r="B19" s="196" t="str">
        <f t="shared" si="0"/>
        <v>18</v>
      </c>
      <c r="C19" s="73"/>
      <c r="D19" s="195" t="s">
        <v>247</v>
      </c>
      <c r="E19" s="197">
        <v>0.25</v>
      </c>
      <c r="F19" s="197">
        <v>1.32</v>
      </c>
      <c r="G19" s="198" t="s">
        <v>200</v>
      </c>
      <c r="H19" s="199" t="s">
        <v>204</v>
      </c>
      <c r="I19" s="73" t="s">
        <v>248</v>
      </c>
      <c r="J19" s="197">
        <f t="shared" si="1"/>
        <v>0.33</v>
      </c>
    </row>
    <row r="20" spans="1:10" ht="52.5" customHeight="1" x14ac:dyDescent="0.25">
      <c r="A20" s="187" t="s">
        <v>249</v>
      </c>
      <c r="B20" s="188" t="str">
        <f t="shared" si="0"/>
        <v>1</v>
      </c>
      <c r="C20" s="189" t="s">
        <v>250</v>
      </c>
      <c r="D20" s="187" t="s">
        <v>251</v>
      </c>
      <c r="E20" s="190">
        <v>0.95</v>
      </c>
      <c r="F20" s="190">
        <v>2.1800000000000002</v>
      </c>
      <c r="G20" s="191" t="s">
        <v>200</v>
      </c>
      <c r="H20" s="192" t="s">
        <v>204</v>
      </c>
      <c r="I20" s="96" t="s">
        <v>252</v>
      </c>
      <c r="J20" s="190">
        <f t="shared" si="1"/>
        <v>2.0710000000000002</v>
      </c>
    </row>
    <row r="21" spans="1:10" ht="49.5" customHeight="1" x14ac:dyDescent="0.25">
      <c r="A21" s="173" t="s">
        <v>253</v>
      </c>
      <c r="B21" s="174" t="str">
        <f t="shared" si="0"/>
        <v>2</v>
      </c>
      <c r="C21" s="85"/>
      <c r="D21" s="173" t="s">
        <v>254</v>
      </c>
      <c r="E21" s="175">
        <v>1.8</v>
      </c>
      <c r="F21" s="175">
        <v>2.1</v>
      </c>
      <c r="G21" s="176" t="s">
        <v>196</v>
      </c>
      <c r="H21" s="177" t="s">
        <v>204</v>
      </c>
      <c r="I21" s="85" t="s">
        <v>255</v>
      </c>
      <c r="J21" s="175">
        <f t="shared" si="1"/>
        <v>3.7800000000000002</v>
      </c>
    </row>
    <row r="22" spans="1:10" ht="38.25" customHeight="1" x14ac:dyDescent="0.25">
      <c r="A22" s="173" t="s">
        <v>256</v>
      </c>
      <c r="B22" s="174" t="str">
        <f t="shared" si="0"/>
        <v>3</v>
      </c>
      <c r="C22" s="178"/>
      <c r="D22" s="179" t="s">
        <v>257</v>
      </c>
      <c r="E22" s="175">
        <v>1</v>
      </c>
      <c r="F22" s="175">
        <v>1.1399999999999999</v>
      </c>
      <c r="G22" s="176" t="s">
        <v>200</v>
      </c>
      <c r="H22" s="177" t="s">
        <v>197</v>
      </c>
      <c r="I22" s="96" t="s">
        <v>252</v>
      </c>
      <c r="J22" s="175">
        <f t="shared" si="1"/>
        <v>1.1399999999999999</v>
      </c>
    </row>
    <row r="23" spans="1:10" ht="67.5" customHeight="1" thickBot="1" x14ac:dyDescent="0.3">
      <c r="A23" s="195" t="s">
        <v>258</v>
      </c>
      <c r="B23" s="196" t="str">
        <f t="shared" si="0"/>
        <v>04</v>
      </c>
      <c r="C23" s="200"/>
      <c r="D23" s="201" t="s">
        <v>259</v>
      </c>
      <c r="E23" s="197">
        <v>2</v>
      </c>
      <c r="F23" s="197">
        <v>1.7</v>
      </c>
      <c r="G23" s="198" t="s">
        <v>196</v>
      </c>
      <c r="H23" s="199" t="s">
        <v>204</v>
      </c>
      <c r="I23" s="73" t="s">
        <v>260</v>
      </c>
      <c r="J23" s="197">
        <f t="shared" si="1"/>
        <v>3.4</v>
      </c>
    </row>
    <row r="24" spans="1:10" ht="43.5" customHeight="1" x14ac:dyDescent="0.25">
      <c r="A24" s="187" t="s">
        <v>261</v>
      </c>
      <c r="B24" s="188" t="str">
        <f t="shared" si="0"/>
        <v>1</v>
      </c>
      <c r="C24" s="189" t="s">
        <v>262</v>
      </c>
      <c r="D24" s="187" t="s">
        <v>263</v>
      </c>
      <c r="E24" s="190">
        <v>2.5</v>
      </c>
      <c r="F24" s="190">
        <v>1.32</v>
      </c>
      <c r="G24" s="191" t="s">
        <v>196</v>
      </c>
      <c r="H24" s="192" t="s">
        <v>204</v>
      </c>
      <c r="I24" s="202" t="s">
        <v>264</v>
      </c>
      <c r="J24" s="190">
        <f t="shared" si="1"/>
        <v>3.3000000000000003</v>
      </c>
    </row>
    <row r="25" spans="1:10" ht="51.75" customHeight="1" x14ac:dyDescent="0.25">
      <c r="A25" s="173" t="s">
        <v>265</v>
      </c>
      <c r="B25" s="174" t="str">
        <f t="shared" si="0"/>
        <v>2</v>
      </c>
      <c r="C25" s="85"/>
      <c r="D25" s="173" t="s">
        <v>266</v>
      </c>
      <c r="E25" s="175">
        <v>1</v>
      </c>
      <c r="F25" s="175">
        <v>2.35</v>
      </c>
      <c r="G25" s="176" t="s">
        <v>200</v>
      </c>
      <c r="H25" s="177" t="s">
        <v>204</v>
      </c>
      <c r="I25" s="178" t="s">
        <v>267</v>
      </c>
      <c r="J25" s="175">
        <f t="shared" si="1"/>
        <v>2.35</v>
      </c>
    </row>
    <row r="26" spans="1:10" ht="42.75" customHeight="1" x14ac:dyDescent="0.25">
      <c r="A26" s="173" t="s">
        <v>268</v>
      </c>
      <c r="B26" s="174" t="str">
        <f t="shared" si="0"/>
        <v>3</v>
      </c>
      <c r="C26" s="85"/>
      <c r="D26" s="173" t="s">
        <v>269</v>
      </c>
      <c r="E26" s="175">
        <v>0.5</v>
      </c>
      <c r="F26" s="175">
        <v>1.26</v>
      </c>
      <c r="G26" s="176" t="s">
        <v>200</v>
      </c>
      <c r="H26" s="177" t="s">
        <v>204</v>
      </c>
      <c r="I26" s="85" t="s">
        <v>270</v>
      </c>
      <c r="J26" s="175">
        <f t="shared" si="1"/>
        <v>0.63</v>
      </c>
    </row>
    <row r="27" spans="1:10" ht="52.5" customHeight="1" thickBot="1" x14ac:dyDescent="0.3">
      <c r="A27" s="195" t="s">
        <v>271</v>
      </c>
      <c r="B27" s="196" t="str">
        <f t="shared" si="0"/>
        <v>4</v>
      </c>
      <c r="C27" s="73"/>
      <c r="D27" s="195" t="s">
        <v>272</v>
      </c>
      <c r="E27" s="197">
        <v>1</v>
      </c>
      <c r="F27" s="197">
        <v>2.09</v>
      </c>
      <c r="G27" s="198" t="s">
        <v>200</v>
      </c>
      <c r="H27" s="199" t="s">
        <v>204</v>
      </c>
      <c r="I27" s="73" t="s">
        <v>273</v>
      </c>
      <c r="J27" s="197">
        <f t="shared" si="1"/>
        <v>2.09</v>
      </c>
    </row>
  </sheetData>
  <dataValidations count="2">
    <dataValidation type="decimal" allowBlank="1" showInputMessage="1" showErrorMessage="1" errorTitle="Uticaj" error="Unos nije validan. Molimo vas da unesete vrednost između 0 i 5. Za opis pogledajte sekciju Definicije." sqref="F2:F27">
      <formula1>0</formula1>
      <formula2>5</formula2>
    </dataValidation>
    <dataValidation type="decimal" allowBlank="1" showInputMessage="1" showErrorMessage="1" errorTitle="Verovatnoća" error="Unos nije validan. Molimo vas da unesete vrednost između 0 i 5. Za opis pogledajte sekciju Definicije." sqref="E2:E27">
      <formula1>0</formula1>
      <formula2>5</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_dlc_DocId xmlns="7e6e2afc-ef6c-4c4e-89cb-429c98f7d7f1">FTWX2NTYJV7K-36-17887</_dlc_DocId>
    <_dlc_DocIdUrl xmlns="7e6e2afc-ef6c-4c4e-89cb-429c98f7d7f1">
      <Url>http://sharepoint/sno/osiguranje/_layouts/DocIdRedir.aspx?ID=FTWX2NTYJV7K-36-17887</Url>
      <Description>FTWX2NTYJV7K-36-17887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A9A2912CB10338488C45424ADDA28BAF" ma:contentTypeVersion="1" ma:contentTypeDescription="Create a new document." ma:contentTypeScope="" ma:versionID="e2aadb4a61fba2478f78fda14619e604">
  <xsd:schema xmlns:xsd="http://www.w3.org/2001/XMLSchema" xmlns:xs="http://www.w3.org/2001/XMLSchema" xmlns:p="http://schemas.microsoft.com/office/2006/metadata/properties" xmlns:ns2="7e6e2afc-ef6c-4c4e-89cb-429c98f7d7f1" xmlns:ns3="http://schemas.microsoft.com/sharepoint/v4" targetNamespace="http://schemas.microsoft.com/office/2006/metadata/properties" ma:root="true" ma:fieldsID="f3ab94257e10f716daf7922dd9d60651" ns2:_="" ns3:_="">
    <xsd:import namespace="7e6e2afc-ef6c-4c4e-89cb-429c98f7d7f1"/>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6e2afc-ef6c-4c4e-89cb-429c98f7d7f1"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4F61C6-6C09-49A8-9809-5822F141A538}">
  <ds:schemaRefs>
    <ds:schemaRef ds:uri="http://schemas.microsoft.com/sharepoint/events"/>
  </ds:schemaRefs>
</ds:datastoreItem>
</file>

<file path=customXml/itemProps2.xml><?xml version="1.0" encoding="utf-8"?>
<ds:datastoreItem xmlns:ds="http://schemas.openxmlformats.org/officeDocument/2006/customXml" ds:itemID="{C59B3068-8E17-4DBC-9EE1-184DC73E1E54}">
  <ds:schemaRefs>
    <ds:schemaRef ds:uri="http://schemas.microsoft.com/sharepoint/v3/contenttype/forms"/>
  </ds:schemaRefs>
</ds:datastoreItem>
</file>

<file path=customXml/itemProps3.xml><?xml version="1.0" encoding="utf-8"?>
<ds:datastoreItem xmlns:ds="http://schemas.openxmlformats.org/officeDocument/2006/customXml" ds:itemID="{62D16EA5-FB4D-4458-9B67-45F948B998C5}">
  <ds:schemaRefs>
    <ds:schemaRef ds:uri="7e6e2afc-ef6c-4c4e-89cb-429c98f7d7f1"/>
    <ds:schemaRef ds:uri="http://schemas.microsoft.com/office/2006/metadata/properties"/>
    <ds:schemaRef ds:uri="http://schemas.microsoft.com/office/infopath/2007/PartnerControls"/>
    <ds:schemaRef ds:uri="http://www.w3.org/XML/1998/namespace"/>
    <ds:schemaRef ds:uri="http://purl.org/dc/dcmitype/"/>
    <ds:schemaRef ds:uri="http://schemas.microsoft.com/sharepoint/v4"/>
    <ds:schemaRef ds:uri="http://purl.org/dc/elements/1.1/"/>
    <ds:schemaRef ds:uri="http://schemas.microsoft.com/office/2006/documentManagement/types"/>
    <ds:schemaRef ds:uri="http://schemas.openxmlformats.org/package/2006/metadata/core-properties"/>
    <ds:schemaRef ds:uri="http://purl.org/dc/terms/"/>
  </ds:schemaRefs>
</ds:datastoreItem>
</file>

<file path=customXml/itemProps4.xml><?xml version="1.0" encoding="utf-8"?>
<ds:datastoreItem xmlns:ds="http://schemas.openxmlformats.org/officeDocument/2006/customXml" ds:itemID="{7F9CA1B7-4DAD-4B6A-AFC7-815F186682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6e2afc-ef6c-4c4e-89cb-429c98f7d7f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стрес тест табела</vt:lpstr>
      <vt:lpstr>Регистар ризика</vt:lpstr>
      <vt:lpstr>Регистар сопствених ризика</vt:lpstr>
      <vt:lpstr>Sheet3</vt:lpstr>
    </vt:vector>
  </TitlesOfParts>
  <Company>Narodna banka Srbije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 Rodic</dc:creator>
  <cp:lastModifiedBy>Vesna Katic</cp:lastModifiedBy>
  <cp:lastPrinted>2015-09-02T09:42:40Z</cp:lastPrinted>
  <dcterms:created xsi:type="dcterms:W3CDTF">2015-07-08T12:43:12Z</dcterms:created>
  <dcterms:modified xsi:type="dcterms:W3CDTF">2017-03-17T14:59:12Z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0x010100A9A2912CB10338488C45424ADDA28BAF</vt:lpwstr>
  </property>
  <property fmtid="{D5CDD505-2E9C-101B-9397-08002B2CF9AE}" pid="3" name="_dlc_DocIdItemGuid">
    <vt:lpwstr>e089fca9-d6cb-4052-91dd-f0572b33b791</vt:lpwstr>
  </property>
</Properties>
</file>