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.pavlovic\Desktop\04.IV Kvartal\"/>
    </mc:Choice>
  </mc:AlternateContent>
  <bookViews>
    <workbookView xWindow="270" yWindow="3615" windowWidth="17895" windowHeight="6090"/>
  </bookViews>
  <sheets>
    <sheet name="bilans stanja" sheetId="1" r:id="rId1"/>
    <sheet name="bilans uspeha" sheetId="2" r:id="rId2"/>
    <sheet name="ostali rezultat" sheetId="3" r:id="rId3"/>
    <sheet name="tokovi gotovine" sheetId="4" r:id="rId4"/>
    <sheet name="promene na kapitalu" sheetId="6" r:id="rId5"/>
  </sheets>
  <definedNames>
    <definedName name="_xlnm.Print_Area" localSheetId="0">'bilans stanja'!$A$1:$F$133</definedName>
    <definedName name="_xlnm.Print_Area" localSheetId="1">'bilans uspeha'!$A$1:$G$131</definedName>
    <definedName name="_xlnm.Print_Area" localSheetId="4">'promene na kapitalu'!$A$1:$AD$56</definedName>
    <definedName name="_xlnm.Print_Area" localSheetId="3">'tokovi gotovine'!$A$1:$F$71</definedName>
    <definedName name="_xlnm.Print_Titles" localSheetId="1">'bilans uspeha'!$10:$11</definedName>
  </definedNames>
  <calcPr calcId="152511"/>
</workbook>
</file>

<file path=xl/calcChain.xml><?xml version="1.0" encoding="utf-8"?>
<calcChain xmlns="http://schemas.openxmlformats.org/spreadsheetml/2006/main">
  <c r="E112" i="2" l="1"/>
  <c r="E122" i="1" l="1"/>
  <c r="E119" i="1"/>
  <c r="E114" i="1"/>
  <c r="E113" i="1" s="1"/>
  <c r="E105" i="1"/>
  <c r="E104" i="1"/>
  <c r="E92" i="1"/>
  <c r="E99" i="1"/>
  <c r="E77" i="1"/>
  <c r="E71" i="1"/>
  <c r="E63" i="1"/>
  <c r="E60" i="1"/>
  <c r="E47" i="1"/>
  <c r="E41" i="1"/>
  <c r="E40" i="1" s="1"/>
  <c r="E29" i="1"/>
  <c r="E24" i="1" s="1"/>
  <c r="E20" i="1"/>
  <c r="E16" i="1" l="1"/>
  <c r="E91" i="1"/>
  <c r="E37" i="1"/>
  <c r="E67" i="1" s="1"/>
  <c r="F63" i="4"/>
  <c r="E63" i="4"/>
  <c r="F62" i="4"/>
  <c r="E62" i="4"/>
  <c r="F59" i="4"/>
  <c r="E59" i="4"/>
  <c r="F58" i="4" l="1"/>
  <c r="E58" i="4"/>
  <c r="F47" i="4"/>
  <c r="E47" i="4"/>
  <c r="F46" i="4"/>
  <c r="E46" i="4"/>
  <c r="F33" i="4"/>
  <c r="E33" i="4"/>
  <c r="F32" i="4"/>
  <c r="E32" i="4"/>
  <c r="E57" i="4"/>
  <c r="F39" i="4"/>
  <c r="E39" i="4"/>
  <c r="I150" i="2" l="1"/>
  <c r="G94" i="2"/>
  <c r="G88" i="2" s="1"/>
  <c r="F94" i="2"/>
  <c r="E94" i="2"/>
  <c r="G89" i="2"/>
  <c r="F89" i="2"/>
  <c r="E89" i="2"/>
  <c r="E88" i="2" s="1"/>
  <c r="G77" i="2"/>
  <c r="F77" i="2"/>
  <c r="E77" i="2"/>
  <c r="E87" i="2" s="1"/>
  <c r="G66" i="2"/>
  <c r="G86" i="2" s="1"/>
  <c r="F66" i="2"/>
  <c r="E66" i="2"/>
  <c r="G49" i="2"/>
  <c r="F49" i="2"/>
  <c r="E49" i="2"/>
  <c r="G48" i="2"/>
  <c r="F48" i="2"/>
  <c r="E48" i="2"/>
  <c r="G40" i="2"/>
  <c r="F40" i="2"/>
  <c r="E40" i="2"/>
  <c r="G31" i="2"/>
  <c r="F31" i="2"/>
  <c r="E31" i="2"/>
  <c r="G23" i="2"/>
  <c r="G15" i="2" s="1"/>
  <c r="F23" i="2"/>
  <c r="F15" i="2" s="1"/>
  <c r="E23" i="2"/>
  <c r="E15" i="2" s="1"/>
  <c r="F122" i="1"/>
  <c r="F119" i="1"/>
  <c r="F114" i="1"/>
  <c r="F113" i="1" s="1"/>
  <c r="F105" i="1"/>
  <c r="F104" i="1" s="1"/>
  <c r="F99" i="1"/>
  <c r="F92" i="1"/>
  <c r="F86" i="1"/>
  <c r="F83" i="1"/>
  <c r="F77" i="1"/>
  <c r="F71" i="1"/>
  <c r="F63" i="1"/>
  <c r="F60" i="1"/>
  <c r="F52" i="1"/>
  <c r="F48" i="1"/>
  <c r="F47" i="1" s="1"/>
  <c r="F41" i="1"/>
  <c r="F30" i="1"/>
  <c r="F29" i="1" s="1"/>
  <c r="F25" i="1"/>
  <c r="F20" i="1"/>
  <c r="F70" i="1" l="1"/>
  <c r="F30" i="2"/>
  <c r="F64" i="2" s="1"/>
  <c r="G87" i="2"/>
  <c r="E86" i="2"/>
  <c r="F86" i="2"/>
  <c r="G30" i="2"/>
  <c r="G64" i="2" s="1"/>
  <c r="F88" i="2"/>
  <c r="E30" i="2"/>
  <c r="E64" i="2" s="1"/>
  <c r="F87" i="2"/>
  <c r="F40" i="1"/>
  <c r="F37" i="1" s="1"/>
  <c r="F24" i="1"/>
  <c r="F16" i="1" s="1"/>
  <c r="F67" i="1" s="1"/>
  <c r="F91" i="1"/>
  <c r="F128" i="1" s="1"/>
  <c r="F53" i="4"/>
  <c r="E53" i="4"/>
  <c r="F49" i="4"/>
  <c r="E49" i="4"/>
  <c r="F41" i="4"/>
  <c r="E41" i="4"/>
  <c r="E35" i="4"/>
  <c r="F35" i="4"/>
  <c r="F22" i="4"/>
  <c r="E22" i="4"/>
  <c r="E61" i="4" s="1"/>
  <c r="F16" i="4"/>
  <c r="E16" i="4"/>
  <c r="X51" i="6"/>
  <c r="V51" i="6"/>
  <c r="T51" i="6"/>
  <c r="P51" i="6"/>
  <c r="N51" i="6"/>
  <c r="L51" i="6"/>
  <c r="J51" i="6"/>
  <c r="H51" i="6"/>
  <c r="F51" i="6"/>
  <c r="D51" i="6"/>
  <c r="X50" i="6"/>
  <c r="V50" i="6"/>
  <c r="V52" i="6" s="1"/>
  <c r="N50" i="6"/>
  <c r="L50" i="6"/>
  <c r="J50" i="6"/>
  <c r="H50" i="6"/>
  <c r="F50" i="6"/>
  <c r="D50" i="6"/>
  <c r="Z49" i="6"/>
  <c r="R49" i="6"/>
  <c r="AB49" i="6" s="1"/>
  <c r="Z48" i="6"/>
  <c r="AB48" i="6" s="1"/>
  <c r="R48" i="6"/>
  <c r="Z47" i="6"/>
  <c r="AB47" i="6" s="1"/>
  <c r="R47" i="6"/>
  <c r="Z46" i="6"/>
  <c r="R46" i="6"/>
  <c r="AB46" i="6" s="1"/>
  <c r="R45" i="6"/>
  <c r="AB45" i="6" s="1"/>
  <c r="Z44" i="6"/>
  <c r="AB44" i="6" s="1"/>
  <c r="R44" i="6"/>
  <c r="Z43" i="6"/>
  <c r="R43" i="6"/>
  <c r="AB43" i="6" s="1"/>
  <c r="Z42" i="6"/>
  <c r="R42" i="6"/>
  <c r="AB42" i="6" s="1"/>
  <c r="R41" i="6"/>
  <c r="T41" i="6" s="1"/>
  <c r="Z40" i="6"/>
  <c r="Z39" i="6"/>
  <c r="AB39" i="6" s="1"/>
  <c r="R39" i="6"/>
  <c r="Z38" i="6"/>
  <c r="R38" i="6"/>
  <c r="AB38" i="6" s="1"/>
  <c r="Z37" i="6"/>
  <c r="R37" i="6"/>
  <c r="AB37" i="6" s="1"/>
  <c r="AB36" i="6"/>
  <c r="Z36" i="6"/>
  <c r="R36" i="6"/>
  <c r="H35" i="6"/>
  <c r="H52" i="6" s="1"/>
  <c r="Z34" i="6"/>
  <c r="AB34" i="6" s="1"/>
  <c r="R34" i="6"/>
  <c r="Z33" i="6"/>
  <c r="R33" i="6"/>
  <c r="AB33" i="6" s="1"/>
  <c r="J31" i="6"/>
  <c r="J32" i="6" s="1"/>
  <c r="J35" i="6" s="1"/>
  <c r="J52" i="6" s="1"/>
  <c r="X30" i="6"/>
  <c r="V30" i="6"/>
  <c r="P30" i="6"/>
  <c r="N30" i="6"/>
  <c r="L30" i="6"/>
  <c r="J30" i="6"/>
  <c r="H30" i="6"/>
  <c r="F30" i="6"/>
  <c r="D30" i="6"/>
  <c r="X29" i="6"/>
  <c r="V29" i="6"/>
  <c r="P29" i="6"/>
  <c r="N29" i="6"/>
  <c r="L29" i="6"/>
  <c r="J29" i="6"/>
  <c r="H29" i="6"/>
  <c r="F29" i="6"/>
  <c r="D29" i="6"/>
  <c r="Z28" i="6"/>
  <c r="R28" i="6"/>
  <c r="AB28" i="6" s="1"/>
  <c r="Z27" i="6"/>
  <c r="R27" i="6"/>
  <c r="AB26" i="6"/>
  <c r="Z26" i="6"/>
  <c r="R26" i="6"/>
  <c r="Z25" i="6"/>
  <c r="AB25" i="6" s="1"/>
  <c r="R25" i="6"/>
  <c r="Z24" i="6"/>
  <c r="R24" i="6"/>
  <c r="R30" i="6" s="1"/>
  <c r="AB23" i="6"/>
  <c r="Z23" i="6"/>
  <c r="R23" i="6"/>
  <c r="Z22" i="6"/>
  <c r="AB22" i="6" s="1"/>
  <c r="R22" i="6"/>
  <c r="Z21" i="6"/>
  <c r="R21" i="6"/>
  <c r="AB21" i="6" s="1"/>
  <c r="Z20" i="6"/>
  <c r="R20" i="6"/>
  <c r="Z19" i="6"/>
  <c r="R19" i="6"/>
  <c r="Z18" i="6"/>
  <c r="R18" i="6"/>
  <c r="AB18" i="6" s="1"/>
  <c r="Z17" i="6"/>
  <c r="R17" i="6"/>
  <c r="Z16" i="6"/>
  <c r="Z29" i="6" s="1"/>
  <c r="R16" i="6"/>
  <c r="Z15" i="6"/>
  <c r="R15" i="6"/>
  <c r="X14" i="6"/>
  <c r="V14" i="6"/>
  <c r="T14" i="6"/>
  <c r="T31" i="6" s="1"/>
  <c r="T32" i="6" s="1"/>
  <c r="T35" i="6" s="1"/>
  <c r="P14" i="6"/>
  <c r="P31" i="6" s="1"/>
  <c r="P32" i="6" s="1"/>
  <c r="P35" i="6" s="1"/>
  <c r="N14" i="6"/>
  <c r="L14" i="6"/>
  <c r="L31" i="6" s="1"/>
  <c r="L32" i="6" s="1"/>
  <c r="L35" i="6" s="1"/>
  <c r="L52" i="6" s="1"/>
  <c r="J14" i="6"/>
  <c r="H14" i="6"/>
  <c r="H31" i="6" s="1"/>
  <c r="F14" i="6"/>
  <c r="F31" i="6" s="1"/>
  <c r="F32" i="6" s="1"/>
  <c r="F35" i="6" s="1"/>
  <c r="F52" i="6" s="1"/>
  <c r="D14" i="6"/>
  <c r="D31" i="6" s="1"/>
  <c r="D32" i="6" s="1"/>
  <c r="D35" i="6" s="1"/>
  <c r="D52" i="6" s="1"/>
  <c r="Z13" i="6"/>
  <c r="R13" i="6"/>
  <c r="AB13" i="6" s="1"/>
  <c r="AB12" i="6"/>
  <c r="Z12" i="6"/>
  <c r="R12" i="6"/>
  <c r="Z14" i="6"/>
  <c r="L11" i="6"/>
  <c r="D11" i="6"/>
  <c r="R11" i="6" s="1"/>
  <c r="F46" i="3"/>
  <c r="F41" i="3"/>
  <c r="E41" i="3"/>
  <c r="F40" i="3"/>
  <c r="F43" i="3" s="1"/>
  <c r="E40" i="3"/>
  <c r="E43" i="3" s="1"/>
  <c r="X31" i="6" l="1"/>
  <c r="X32" i="6" s="1"/>
  <c r="X35" i="6" s="1"/>
  <c r="X52" i="6" s="1"/>
  <c r="AB27" i="6"/>
  <c r="R29" i="6"/>
  <c r="AB19" i="6"/>
  <c r="N31" i="6"/>
  <c r="N32" i="6" s="1"/>
  <c r="N35" i="6" s="1"/>
  <c r="N52" i="6" s="1"/>
  <c r="E60" i="4"/>
  <c r="E63" i="2"/>
  <c r="E101" i="2" s="1"/>
  <c r="F63" i="2"/>
  <c r="F102" i="2" s="1"/>
  <c r="G63" i="2"/>
  <c r="G101" i="2" s="1"/>
  <c r="F61" i="4"/>
  <c r="F60" i="4"/>
  <c r="AB11" i="6"/>
  <c r="R14" i="6"/>
  <c r="Z41" i="6"/>
  <c r="AB41" i="6" s="1"/>
  <c r="T50" i="6"/>
  <c r="T52" i="6" s="1"/>
  <c r="Z51" i="6"/>
  <c r="AB15" i="6"/>
  <c r="Z30" i="6"/>
  <c r="Z31" i="6" s="1"/>
  <c r="Z32" i="6" s="1"/>
  <c r="Z35" i="6" s="1"/>
  <c r="R51" i="6"/>
  <c r="F101" i="2" l="1"/>
  <c r="E102" i="2"/>
  <c r="E110" i="2" s="1"/>
  <c r="G102" i="2"/>
  <c r="G110" i="2" s="1"/>
  <c r="F110" i="2"/>
  <c r="F109" i="2"/>
  <c r="G109" i="2"/>
  <c r="G113" i="2" s="1"/>
  <c r="F67" i="4"/>
  <c r="E64" i="4" s="1"/>
  <c r="E67" i="4" s="1"/>
  <c r="Z50" i="6"/>
  <c r="AB51" i="6"/>
  <c r="AB14" i="6"/>
  <c r="R31" i="6"/>
  <c r="E109" i="2" l="1"/>
  <c r="E113" i="2" s="1"/>
  <c r="F113" i="2"/>
  <c r="F114" i="2"/>
  <c r="G114" i="2"/>
  <c r="G122" i="2" s="1"/>
  <c r="AB31" i="6"/>
  <c r="R32" i="6"/>
  <c r="Z52" i="6"/>
  <c r="E114" i="2" l="1"/>
  <c r="E122" i="2" s="1"/>
  <c r="F119" i="2"/>
  <c r="F122" i="2"/>
  <c r="G119" i="2"/>
  <c r="AB32" i="6"/>
  <c r="R35" i="6"/>
  <c r="E119" i="2" l="1"/>
  <c r="P40" i="6" s="1"/>
  <c r="AB35" i="6"/>
  <c r="P50" i="6" l="1"/>
  <c r="P52" i="6" s="1"/>
  <c r="R40" i="6"/>
  <c r="E85" i="1"/>
  <c r="E83" i="1" s="1"/>
  <c r="E70" i="1" s="1"/>
  <c r="E128" i="1" s="1"/>
  <c r="E16" i="3"/>
  <c r="E46" i="3" s="1"/>
  <c r="AB40" i="6" l="1"/>
  <c r="R50" i="6"/>
  <c r="AB50" i="6" l="1"/>
  <c r="R52" i="6"/>
  <c r="AB52" i="6" s="1"/>
</calcChain>
</file>

<file path=xl/sharedStrings.xml><?xml version="1.0" encoding="utf-8"?>
<sst xmlns="http://schemas.openxmlformats.org/spreadsheetml/2006/main" count="1677" uniqueCount="1249">
  <si>
    <r>
      <rPr>
        <u/>
        <sz val="7"/>
        <rFont val="Arial Unicode MS"/>
        <family val="2"/>
        <charset val="238"/>
      </rPr>
      <t>(у хиљадама динара)</t>
    </r>
  </si>
  <si>
    <t>IV. НЕКРЕТНИНЕ, ПОСТРОЈЕЊА И ОПРЕМА (0007 + 0008)</t>
  </si>
  <si>
    <t>II. ПОСЛОВНИ (ФУНКЦИОНАЛНИ) РАСХОДИ (1017 + 1026 + 1034 - 1035 - 1044 + 1045 - 1046 + 1047 + 1048)</t>
  </si>
  <si>
    <t>2. Расходи по основу улагања у непокретности (1065 + 1066)</t>
  </si>
  <si>
    <t>основни капитал (група 30 осим 305,306,307 и 309)</t>
  </si>
  <si>
    <t>АОП</t>
  </si>
  <si>
    <t>Резерве рн 306 и 307</t>
  </si>
  <si>
    <t>рев. резерве и нереализовани добици (група 32)</t>
  </si>
  <si>
    <t>Укупно  (2+3+4+5+6+7+8</t>
  </si>
  <si>
    <t>губитак до висине капитала (група 35 осим 352)</t>
  </si>
  <si>
    <t>Откупљене сопствене акције</t>
  </si>
  <si>
    <t>Повећање ревалоризационих резерви и нереализовани добици по основу компоненти осталог резултата</t>
  </si>
  <si>
    <t xml:space="preserve">део 602, 614, </t>
  </si>
  <si>
    <t>Крајње стање или стање на дан 30.јун  текуће године (редни бр. 25 + 40 - 41)</t>
  </si>
  <si>
    <t>XXX</t>
  </si>
  <si>
    <t xml:space="preserve">Извештај о променама на капиталу </t>
  </si>
  <si>
    <t>Седиште: Кнез Михаилова 6/2 Београд</t>
  </si>
  <si>
    <t>Законски заступник</t>
  </si>
  <si>
    <t>Лице одговорно за састављање биланса</t>
  </si>
  <si>
    <t>П А С И В А</t>
  </si>
  <si>
    <t>А. КАПИТАЛ (0402 + 0407 + 0408 + 0411 + 0412 - 0413 + 0414 -0417 - 0420 + 0421)</t>
  </si>
  <si>
    <t>0401</t>
  </si>
  <si>
    <t>I. ОСНОВНИ И ОСТАЛИ КАПИТАЛ (0403 + 0404 + 0405 + 0406)</t>
  </si>
  <si>
    <t>0402</t>
  </si>
  <si>
    <t>1. Акцијски капитал</t>
  </si>
  <si>
    <t>0403</t>
  </si>
  <si>
    <t>303, 304</t>
  </si>
  <si>
    <t>2. Државни и друштвени капитал</t>
  </si>
  <si>
    <t>0404</t>
  </si>
  <si>
    <t>301, 302</t>
  </si>
  <si>
    <t>3. Улози друштва за узајамно осигурање</t>
  </si>
  <si>
    <t>0405</t>
  </si>
  <si>
    <t>309</t>
  </si>
  <si>
    <t>4. Остали капитал</t>
  </si>
  <si>
    <t>0406</t>
  </si>
  <si>
    <t>31</t>
  </si>
  <si>
    <t>II. НЕУПЛАЋЕНИ УПИСАНИ КАПИТАЛ</t>
  </si>
  <si>
    <t>0407</t>
  </si>
  <si>
    <t>III. РЕЗЕРВЕ (0409 + 0410)</t>
  </si>
  <si>
    <t>0408</t>
  </si>
  <si>
    <t>305</t>
  </si>
  <si>
    <t>1. Емисиона премија</t>
  </si>
  <si>
    <t>0409</t>
  </si>
  <si>
    <t>306, 307</t>
  </si>
  <si>
    <t>2. Законске, статутарне и друге резерве</t>
  </si>
  <si>
    <t>0410</t>
  </si>
  <si>
    <t>320</t>
  </si>
  <si>
    <t>IV. РЕВАЛОРИЗАЦИОНЕ РЕЗЕРВЕ ПО ОСНОВУ РЕВАЛОРИЗАЦИЈЕ НЕМАТЕРИЈАЛНЕ ИМОВИНЕ, НЕКРЕТНИНА, ПОСТРОЈЕЊА И ОПРЕМЕ</t>
  </si>
  <si>
    <t>0411</t>
  </si>
  <si>
    <t>32, осим 320</t>
  </si>
  <si>
    <t>V. НЕРЕАЛИЗОВАНИ ДОБИЦИ</t>
  </si>
  <si>
    <t>0412</t>
  </si>
  <si>
    <t>33</t>
  </si>
  <si>
    <t>VI. НЕРЕАЛИЗОВАНИ ГУБИЦИ</t>
  </si>
  <si>
    <t>0413</t>
  </si>
  <si>
    <t>34, осим 342</t>
  </si>
  <si>
    <t>VII. НЕРАСПОРЕЂЕНИ ДОБИТАК (0415 + 0416)</t>
  </si>
  <si>
    <t>0414</t>
  </si>
  <si>
    <t>340</t>
  </si>
  <si>
    <t>1. Нераспоређени добитак ранијих година</t>
  </si>
  <si>
    <t>0415</t>
  </si>
  <si>
    <t>341</t>
  </si>
  <si>
    <t>2. Нераспоређени добитак текуће године</t>
  </si>
  <si>
    <t>0416</t>
  </si>
  <si>
    <t>35, осим 352</t>
  </si>
  <si>
    <t>VIII. ГУБИТАК ДО ВИСИНЕ КАПИТАЛА (0418 + 0419)</t>
  </si>
  <si>
    <t>0417</t>
  </si>
  <si>
    <t>350</t>
  </si>
  <si>
    <t>1. Губитак из ранијих година</t>
  </si>
  <si>
    <t>0418</t>
  </si>
  <si>
    <t>351</t>
  </si>
  <si>
    <t>2. Губитак текуће године</t>
  </si>
  <si>
    <t>0419</t>
  </si>
  <si>
    <t>037, 237</t>
  </si>
  <si>
    <t>IX. ОТКУПЉЕНЕ СОПСТВЕНЕ АКЦИЈЕ</t>
  </si>
  <si>
    <t>0420</t>
  </si>
  <si>
    <t>X. УЧЕШЋА БЕЗ ПРАВА КОНТРОЛЕ</t>
  </si>
  <si>
    <t>0421</t>
  </si>
  <si>
    <t>Б. РЕЗЕРВИСАЊА И ОБАВЕЗЕ (0423 + 0430 + 0434 + 0435 + 0444 + 0453 + 0457)</t>
  </si>
  <si>
    <t>0422</t>
  </si>
  <si>
    <t>I. ДУГОРОЧНА РЕЗЕРВИСАЊА (0424 + 0425 + 0426 + 0427 + 0428 + 0429)</t>
  </si>
  <si>
    <t>0423</t>
  </si>
  <si>
    <t>400, 403</t>
  </si>
  <si>
    <t>1. Математичка резерва</t>
  </si>
  <si>
    <t>0424</t>
  </si>
  <si>
    <t>401</t>
  </si>
  <si>
    <t>2. Резерве за осигурања код којих су осигураници прихватили да учествују у инвестиционом ризику</t>
  </si>
  <si>
    <t>0425</t>
  </si>
  <si>
    <t>402</t>
  </si>
  <si>
    <t>3. Резерве за изравнање ризика</t>
  </si>
  <si>
    <t>0426</t>
  </si>
  <si>
    <t>405</t>
  </si>
  <si>
    <t>4. Резерве за бонусе и попусте</t>
  </si>
  <si>
    <t>0427</t>
  </si>
  <si>
    <t>407</t>
  </si>
  <si>
    <t>5. Друге техничке резерве осигурања</t>
  </si>
  <si>
    <t>0428</t>
  </si>
  <si>
    <t>406, 409</t>
  </si>
  <si>
    <t>6. Друга дугорочна резервисања</t>
  </si>
  <si>
    <t>0429</t>
  </si>
  <si>
    <t>II. ДУГОРОЧНЕ ОБАВЕЗЕ (0431 + 0432 + 0433)</t>
  </si>
  <si>
    <t>0430</t>
  </si>
  <si>
    <t>411</t>
  </si>
  <si>
    <t>а) према матичним и зависним правним лицима</t>
  </si>
  <si>
    <t>0431</t>
  </si>
  <si>
    <t>412</t>
  </si>
  <si>
    <t>б) према осталим повезаним правним лицима</t>
  </si>
  <si>
    <t>0432</t>
  </si>
  <si>
    <t>410, 413, 414, 415, 417, 419</t>
  </si>
  <si>
    <t>в) остале дугорочне обавезе</t>
  </si>
  <si>
    <t>0433</t>
  </si>
  <si>
    <t>416</t>
  </si>
  <si>
    <t>III. ОДЛОЖЕНЕ ПОРЕСКЕ ОБАВЕЗЕ</t>
  </si>
  <si>
    <t>0434</t>
  </si>
  <si>
    <t>IV. КРАТКОРОЧНЕ ОБАВЕЗЕ (0436 + 0440 + 0441 + 0442 + 0443)</t>
  </si>
  <si>
    <t>0435</t>
  </si>
  <si>
    <t>1. Краткорочне финансијске обавезе (0437 + 0438 + 0439)</t>
  </si>
  <si>
    <t>0436</t>
  </si>
  <si>
    <t>420</t>
  </si>
  <si>
    <t>0437</t>
  </si>
  <si>
    <t>421</t>
  </si>
  <si>
    <t>0438</t>
  </si>
  <si>
    <t>од 422 до 429, осим 427</t>
  </si>
  <si>
    <t>в) остале краткорочне финансијске обавезе</t>
  </si>
  <si>
    <t>0439</t>
  </si>
  <si>
    <t>427</t>
  </si>
  <si>
    <t>2. Обавезе по основу сталних средстава намењених продаји и средстава пословања које се обуставља</t>
  </si>
  <si>
    <t>0440</t>
  </si>
  <si>
    <t>43</t>
  </si>
  <si>
    <t>3. Обавезе по основу штета и уговорених износа</t>
  </si>
  <si>
    <t>0441</t>
  </si>
  <si>
    <t>44, 45, 46, 47, осим 474</t>
  </si>
  <si>
    <t>4. Обавезе за премију, зараде и друге обавезе</t>
  </si>
  <si>
    <t>0442</t>
  </si>
  <si>
    <t>474</t>
  </si>
  <si>
    <t>5. Обавезе за порез из резултата</t>
  </si>
  <si>
    <t>0443</t>
  </si>
  <si>
    <t>V. ПАСИВНА ВРЕМЕНСКА РАЗГРАНИЧЕЊА (0445 + 0449 + 0450)</t>
  </si>
  <si>
    <t>0444</t>
  </si>
  <si>
    <t>1. Резерве за преносне премије (0446 + 0447 + 0448)</t>
  </si>
  <si>
    <t>0445</t>
  </si>
  <si>
    <t>490, део 492</t>
  </si>
  <si>
    <t>а) животних осигурања и саосигурања</t>
  </si>
  <si>
    <t>0446</t>
  </si>
  <si>
    <t>491, део 492</t>
  </si>
  <si>
    <t>б) неживотних осигурања и саосигурања</t>
  </si>
  <si>
    <t>0447</t>
  </si>
  <si>
    <t>део 492</t>
  </si>
  <si>
    <t>в) реосигурања и ретроцесија</t>
  </si>
  <si>
    <t>0448</t>
  </si>
  <si>
    <t>део 497</t>
  </si>
  <si>
    <t>2. Резерве за неистекле ризике</t>
  </si>
  <si>
    <t>0449</t>
  </si>
  <si>
    <t>496, 498, 499</t>
  </si>
  <si>
    <t>3. Друга пасивна временска разграничења (0451 + 0452)</t>
  </si>
  <si>
    <t>0450</t>
  </si>
  <si>
    <t>део 499</t>
  </si>
  <si>
    <t>а) одложени приходи по основу регресних потраживања</t>
  </si>
  <si>
    <t>0451</t>
  </si>
  <si>
    <t>496, 498, део 499</t>
  </si>
  <si>
    <t>б) остала непоменута пасивна временска разграничења</t>
  </si>
  <si>
    <t>0452</t>
  </si>
  <si>
    <t>VI. РЕЗЕРВИСАНЕ ШТЕТЕ (0454 + 0455 + 0456)</t>
  </si>
  <si>
    <t>0453</t>
  </si>
  <si>
    <t>493, део 495</t>
  </si>
  <si>
    <t>0454</t>
  </si>
  <si>
    <t>494, део 495</t>
  </si>
  <si>
    <t>0455</t>
  </si>
  <si>
    <t>део 495</t>
  </si>
  <si>
    <t>в) удели у штетама реосигурања и ретроцесија</t>
  </si>
  <si>
    <t>0456</t>
  </si>
  <si>
    <t>VII. ДРУГЕ ТЕХНИЧКЕ РЕЗЕРВЕ ОСИГУРАЊА - ДО ГОДИНУ ДАНА</t>
  </si>
  <si>
    <t>0457</t>
  </si>
  <si>
    <t>В. ГУБИТАК ИЗНАД ВИСИНЕ КАПИТАЛА</t>
  </si>
  <si>
    <t>0458</t>
  </si>
  <si>
    <t>Г. УКУПНА ПАСИВА (0401 + 0422 - 0458)</t>
  </si>
  <si>
    <t>0459</t>
  </si>
  <si>
    <t>89</t>
  </si>
  <si>
    <t>Д. ВАНБИЛАНСНА ПАСИВА</t>
  </si>
  <si>
    <t>0460</t>
  </si>
  <si>
    <r>
      <rPr>
        <u/>
        <sz val="7"/>
        <rFont val="Calibri"/>
        <family val="2"/>
        <charset val="238"/>
        <scheme val="minor"/>
      </rPr>
      <t>(у хиљадама динара)</t>
    </r>
  </si>
  <si>
    <r>
      <rPr>
        <sz val="9"/>
        <rFont val="Calibri"/>
        <family val="2"/>
        <charset val="238"/>
        <scheme val="minor"/>
      </rPr>
      <t>1</t>
    </r>
  </si>
  <si>
    <r>
      <rPr>
        <sz val="9"/>
        <rFont val="Calibri"/>
        <family val="2"/>
        <charset val="238"/>
        <scheme val="minor"/>
      </rPr>
      <t>2</t>
    </r>
  </si>
  <si>
    <r>
      <rPr>
        <sz val="9"/>
        <rFont val="Calibri"/>
        <family val="2"/>
        <charset val="238"/>
        <scheme val="minor"/>
      </rPr>
      <t>3</t>
    </r>
  </si>
  <si>
    <r>
      <rPr>
        <sz val="9"/>
        <rFont val="Calibri"/>
        <family val="2"/>
        <charset val="238"/>
        <scheme val="minor"/>
      </rPr>
      <t>4</t>
    </r>
  </si>
  <si>
    <r>
      <rPr>
        <sz val="9"/>
        <rFont val="Calibri"/>
        <family val="2"/>
        <charset val="238"/>
        <scheme val="minor"/>
      </rPr>
      <t>5</t>
    </r>
  </si>
  <si>
    <r>
      <rPr>
        <sz val="9"/>
        <rFont val="Calibri"/>
        <family val="2"/>
        <charset val="238"/>
        <scheme val="minor"/>
      </rPr>
      <t>6</t>
    </r>
  </si>
  <si>
    <t>БИЛАНС СТАЊА</t>
  </si>
  <si>
    <t>Б И Л А Н С    У С П Е Х А</t>
  </si>
  <si>
    <t>Група рачуна, рачун</t>
  </si>
  <si>
    <t>1</t>
  </si>
  <si>
    <t>I. ПОСЛОВНИ (ФУНКЦИОНАЛНИ) ПРИХОДИ (1002 + 1009 + 1014 + 1015)</t>
  </si>
  <si>
    <t>600, део 602</t>
  </si>
  <si>
    <t>610, 613</t>
  </si>
  <si>
    <t>део 512, део 523</t>
  </si>
  <si>
    <t>део 60, део 61</t>
  </si>
  <si>
    <t>606, део 609, 650, део 659</t>
  </si>
  <si>
    <t>део 609, 639, 64, део 653, 655, део 659</t>
  </si>
  <si>
    <t>500</t>
  </si>
  <si>
    <t>506</t>
  </si>
  <si>
    <t>502</t>
  </si>
  <si>
    <t>503</t>
  </si>
  <si>
    <t>504</t>
  </si>
  <si>
    <t>505</t>
  </si>
  <si>
    <t>507</t>
  </si>
  <si>
    <t>509</t>
  </si>
  <si>
    <t>510</t>
  </si>
  <si>
    <t>520</t>
  </si>
  <si>
    <t>део 513, део 524</t>
  </si>
  <si>
    <t>део 53, део 54, део 55</t>
  </si>
  <si>
    <t>део 603, 620, 621</t>
  </si>
  <si>
    <t>део 603, 622, 623, 624, 625</t>
  </si>
  <si>
    <t>515</t>
  </si>
  <si>
    <t>део 604</t>
  </si>
  <si>
    <t>526</t>
  </si>
  <si>
    <t>630</t>
  </si>
  <si>
    <t>516, 527</t>
  </si>
  <si>
    <t>део 604, 632</t>
  </si>
  <si>
    <t>део 513</t>
  </si>
  <si>
    <t>635</t>
  </si>
  <si>
    <t>607, 652, 654 и део 673</t>
  </si>
  <si>
    <t>517, 529</t>
  </si>
  <si>
    <t>део 604, 631, 633, 638</t>
  </si>
  <si>
    <t>518, 528</t>
  </si>
  <si>
    <t>део 51, део 52</t>
  </si>
  <si>
    <t>660, 661, 665, део 672</t>
  </si>
  <si>
    <t>део 608, део 653</t>
  </si>
  <si>
    <t>део 681</t>
  </si>
  <si>
    <t>део 670</t>
  </si>
  <si>
    <t>део 662</t>
  </si>
  <si>
    <t>део 683, део 686, део 687</t>
  </si>
  <si>
    <t>део 672</t>
  </si>
  <si>
    <t>део 663</t>
  </si>
  <si>
    <t>део 671, део 679, део 682, део 686, део 689</t>
  </si>
  <si>
    <t>560, 561, 565, део 572</t>
  </si>
  <si>
    <t>део 581</t>
  </si>
  <si>
    <t>део 570</t>
  </si>
  <si>
    <t>део 583, део 586, део 587</t>
  </si>
  <si>
    <t>део 572</t>
  </si>
  <si>
    <t>део 563</t>
  </si>
  <si>
    <t>део 571, део 579, део 582, део 586, део 589</t>
  </si>
  <si>
    <t>део 542</t>
  </si>
  <si>
    <t>274</t>
  </si>
  <si>
    <t>530</t>
  </si>
  <si>
    <t>део 54</t>
  </si>
  <si>
    <t>део 55</t>
  </si>
  <si>
    <t>605, 651</t>
  </si>
  <si>
    <t>део 66</t>
  </si>
  <si>
    <t>део 56</t>
  </si>
  <si>
    <t>део 68</t>
  </si>
  <si>
    <t>део 58</t>
  </si>
  <si>
    <t>део 67</t>
  </si>
  <si>
    <t>део 57</t>
  </si>
  <si>
    <t>69 - 59</t>
  </si>
  <si>
    <t>59 - 69</t>
  </si>
  <si>
    <t>721</t>
  </si>
  <si>
    <t>342</t>
  </si>
  <si>
    <t>352</t>
  </si>
  <si>
    <t>Назив: Друштво за реосигурање Дунав Ре а.д.о. Београд</t>
  </si>
  <si>
    <t>Врста осигурања:  6520 Реосигурање</t>
  </si>
  <si>
    <t>Матични број: 07046901</t>
  </si>
  <si>
    <t>277</t>
  </si>
  <si>
    <t>01, осим 012, 013 и дела 019</t>
  </si>
  <si>
    <t>012, део 019</t>
  </si>
  <si>
    <t>013, део 019</t>
  </si>
  <si>
    <t>02, осим 021, дела 027, дела 028 и дела 029</t>
  </si>
  <si>
    <t>020, 022, 023, 025, 026, део 027, део 028, део 029</t>
  </si>
  <si>
    <t>024, део 027, део 028, део 029</t>
  </si>
  <si>
    <t>021, део 027, део 028, део 029</t>
  </si>
  <si>
    <t>03, осим 037</t>
  </si>
  <si>
    <t>030, део 039</t>
  </si>
  <si>
    <t>031, део 039</t>
  </si>
  <si>
    <t>део 038, део 039</t>
  </si>
  <si>
    <t>036, део 039</t>
  </si>
  <si>
    <t>део 036, део 039</t>
  </si>
  <si>
    <t>033, део 039</t>
  </si>
  <si>
    <t>04, осим 040</t>
  </si>
  <si>
    <t>040</t>
  </si>
  <si>
    <t>10, 13, 15</t>
  </si>
  <si>
    <t>14</t>
  </si>
  <si>
    <t>део 20, део 21</t>
  </si>
  <si>
    <t>део 21</t>
  </si>
  <si>
    <t>22, осим 223</t>
  </si>
  <si>
    <t>223</t>
  </si>
  <si>
    <t>233, део 239</t>
  </si>
  <si>
    <t>део 233, део 239</t>
  </si>
  <si>
    <t>236, део 239</t>
  </si>
  <si>
    <t>део 236, део 239</t>
  </si>
  <si>
    <t>232, део 239</t>
  </si>
  <si>
    <t>235, 238, део 239</t>
  </si>
  <si>
    <t>24</t>
  </si>
  <si>
    <t>26</t>
  </si>
  <si>
    <t>270, 271, 272, 273, 279</t>
  </si>
  <si>
    <t>275</t>
  </si>
  <si>
    <t>276</t>
  </si>
  <si>
    <t>88</t>
  </si>
  <si>
    <t>А. ПОСЛОВНИ ПРИХОДИ И РАСХОДИ</t>
  </si>
  <si>
    <t>1001</t>
  </si>
  <si>
    <t>1. Приходи од премија осигурања и саосигурања (1003 + 1004 - 1005 - 1006 - 1007 + 1008)</t>
  </si>
  <si>
    <t>1002</t>
  </si>
  <si>
    <t>1.1. Обрачуната премија животних осигурања и саосигурања</t>
  </si>
  <si>
    <t>1003</t>
  </si>
  <si>
    <t>1.2. Обрачуната премија неживотних осигурања и саосигурања</t>
  </si>
  <si>
    <t>1004</t>
  </si>
  <si>
    <t>1.3. Премија пренета у саосигурање - пасивна</t>
  </si>
  <si>
    <t>1005</t>
  </si>
  <si>
    <t>1.4. Премија пренета у реосигурање</t>
  </si>
  <si>
    <t>1006</t>
  </si>
  <si>
    <t>1.5. Повећање резерви за преносне премије и резерви за неистекле ризике осигурања и саосигурања</t>
  </si>
  <si>
    <t>1007</t>
  </si>
  <si>
    <t>1.6. Смањење резерви за преносне премије и резерви за неистекле ризике осигурања и саосигурања</t>
  </si>
  <si>
    <t>1008</t>
  </si>
  <si>
    <t>2. Приходи од премија реосигурања и ретроцесија (1010 - 1011 - 1012 + 1013)</t>
  </si>
  <si>
    <t>1009</t>
  </si>
  <si>
    <t>2.1. Обрачуната премија реосигурања и ретроцесија</t>
  </si>
  <si>
    <t>1010</t>
  </si>
  <si>
    <t>2.3. Премија пренета ретроцесијом реосигурања и ретроцесија</t>
  </si>
  <si>
    <t>1011</t>
  </si>
  <si>
    <t>2.4. Повећање резерви за преносне премије и резерви за неистекле ризике реосигурања и ретроцесија</t>
  </si>
  <si>
    <t>1012</t>
  </si>
  <si>
    <t>2.5. Смањење резерви за преносне премије и резерви за неистекле ризике реосигурања и ретроцесија</t>
  </si>
  <si>
    <t>1013</t>
  </si>
  <si>
    <t>3. Приходи од послова непосредно повезаних с пословима осигурања</t>
  </si>
  <si>
    <t>1014</t>
  </si>
  <si>
    <t>4. Остали пословни приходи</t>
  </si>
  <si>
    <t>1015</t>
  </si>
  <si>
    <t>1016</t>
  </si>
  <si>
    <t>1. Расходи за дугорочна резервисања и функционалне доприносе (1018 + 1019 + 1020 + 1021 + 1022 + 1023 + 1024 + 1025)</t>
  </si>
  <si>
    <t>1017</t>
  </si>
  <si>
    <t>1.1. Математичка резерва животних осигурања -повећање</t>
  </si>
  <si>
    <t>1018</t>
  </si>
  <si>
    <t>1.2. Математичка резерва неживотних осигурања - повећање</t>
  </si>
  <si>
    <t>1019</t>
  </si>
  <si>
    <t>1.3. Допринос за превентиву</t>
  </si>
  <si>
    <t>1020</t>
  </si>
  <si>
    <t>1.4. Доприноси прописани посебним законима</t>
  </si>
  <si>
    <t>1021</t>
  </si>
  <si>
    <t>1.5. Допринос Гарантном фонду</t>
  </si>
  <si>
    <t>1022</t>
  </si>
  <si>
    <t>1.6. Резервисања за изравнање ризика</t>
  </si>
  <si>
    <t>1023</t>
  </si>
  <si>
    <t>1.7. Резервисања за осигурања код којих су осигураници прихватили да учествују и инвестиционом ризику, резервисања за бонусе и попусте и повећања других техничких резерви</t>
  </si>
  <si>
    <t>1024</t>
  </si>
  <si>
    <t>1.8. Остали расходи за дугорочна резервисања и функционалне доприносе</t>
  </si>
  <si>
    <t>1025</t>
  </si>
  <si>
    <t>2. Расходи накнада штета и уговорених износа (1027 + 1028 + 1029 + 1030 + 1031 - 1032 - 1033)</t>
  </si>
  <si>
    <t>1026</t>
  </si>
  <si>
    <t>2.1. Ликвидиране штете и уговорени износи животних осигурања</t>
  </si>
  <si>
    <t>1027</t>
  </si>
  <si>
    <t>2.2. Ликвидиране штете неживотних осигурања</t>
  </si>
  <si>
    <t>1028</t>
  </si>
  <si>
    <t>2.3. Ликвидиране штете - удели у штетама саосигурања</t>
  </si>
  <si>
    <t>1029</t>
  </si>
  <si>
    <t>2.4. Ликвидиране штете - удели у штетама реосигурања и ретроцесија</t>
  </si>
  <si>
    <t>1030</t>
  </si>
  <si>
    <t>2.5. Расходи извиђаја, процене, ликвидације и исплате накнада штета и уговорених износа</t>
  </si>
  <si>
    <t>1031</t>
  </si>
  <si>
    <t>2.6. Приходи од учешћа саосигурања у накнади штета</t>
  </si>
  <si>
    <t>1032</t>
  </si>
  <si>
    <t>2.7. Приходи од учешћа реосигурања и ретроцесија у накнади штета</t>
  </si>
  <si>
    <t>1033</t>
  </si>
  <si>
    <t>3. Резервисане штете - повећање (1036 - 1037 + 1038 - 1039 + 1040 - 1041 + 1042 - 1043) &gt; 0</t>
  </si>
  <si>
    <t>1034</t>
  </si>
  <si>
    <t>3. Резервисане штете - смањење (1036 - 1037 + 1038 - 1039 + 1040 - 1041 + 1042 - 1043) &lt; 0</t>
  </si>
  <si>
    <t>1035</t>
  </si>
  <si>
    <t>3.1. Резервисане штете животних осигурања - повећање</t>
  </si>
  <si>
    <t>1036</t>
  </si>
  <si>
    <t>3.2. Резервисане штете животних осигурања - смањење</t>
  </si>
  <si>
    <t>1037</t>
  </si>
  <si>
    <t>3.3. Резервисане штете неживотних осигурања - повећање</t>
  </si>
  <si>
    <t>1038</t>
  </si>
  <si>
    <t>3.4. Резервисане штете неживотних осигурања - смањење</t>
  </si>
  <si>
    <t>1039</t>
  </si>
  <si>
    <t>3.5. Резервисане штете саосигурања, реосигурања и ретроцесија - повећање</t>
  </si>
  <si>
    <t>1040</t>
  </si>
  <si>
    <t>3.6. Резервисане штете саосигурања, реосигурања и ретроцесија - смањење</t>
  </si>
  <si>
    <t>1041</t>
  </si>
  <si>
    <t>3.7. Повећање резервисаних штета - удела саосигуравача, реосигуравача и ретроцесионара у штетама</t>
  </si>
  <si>
    <t>1042</t>
  </si>
  <si>
    <t>3.8. Смањење резервисаних штета - удела реосигуравача, односно ретроцесионара у штетама</t>
  </si>
  <si>
    <t>1043</t>
  </si>
  <si>
    <t>4. Приходи по основу регреса и продаје осигураних оштећених ствари</t>
  </si>
  <si>
    <t>1044</t>
  </si>
  <si>
    <t>5. Повећање осталих техничких резерви - нето</t>
  </si>
  <si>
    <t>1045</t>
  </si>
  <si>
    <t>6. Смањење осталих техничких резерви - нето</t>
  </si>
  <si>
    <t>1046</t>
  </si>
  <si>
    <t>7. Расходи за бонусе и попусте</t>
  </si>
  <si>
    <t>1047</t>
  </si>
  <si>
    <t>8. Остали пословни расходи</t>
  </si>
  <si>
    <t>1048</t>
  </si>
  <si>
    <t>III. ДОБИТАК - БРУТО ПОСЛОВНИ РЕЗУЛТАТ (1001 - 1016)</t>
  </si>
  <si>
    <t>1049</t>
  </si>
  <si>
    <t>IV. ГУБИТАК - БРУТО ПОСЛОВНИ РЕЗУЛТАТ (1016 - 1001)</t>
  </si>
  <si>
    <t>1050</t>
  </si>
  <si>
    <t>Б. ПРИХОДИ И РАСХОДИ ПО ОСНОВУ ИНВЕСТИЦИОНЕ АКТИВНОСТИ</t>
  </si>
  <si>
    <t>I. ПРИХОДИ ОД ИНВЕСТИРАЊА СРЕДСТАВА ОСИГУРАЊА (1052 + 1053 + 1057 + 1058 + 1059 + 1060 + 1061)</t>
  </si>
  <si>
    <t>1051</t>
  </si>
  <si>
    <t>1. Приходи од зависних и придружених правних лица и од заједничких подухвата</t>
  </si>
  <si>
    <t>1052</t>
  </si>
  <si>
    <t>2. Приходи од улагања у непокретности (1054 + 1055 + 1056)</t>
  </si>
  <si>
    <t>1053</t>
  </si>
  <si>
    <t>2.1. Приходи од закупнина инвестиционих некретнина</t>
  </si>
  <si>
    <t>1054</t>
  </si>
  <si>
    <t>2.2. Приходи од усклађивања вредности инвестиционих некретнина</t>
  </si>
  <si>
    <t>1055</t>
  </si>
  <si>
    <t>2.3. Приходи од продаје непокретности (дезинвестирања)</t>
  </si>
  <si>
    <t>1056</t>
  </si>
  <si>
    <t>3. Приходи од камата</t>
  </si>
  <si>
    <t>1057</t>
  </si>
  <si>
    <t>4. Приходи од усклађивања вредности финансијских средстава која се исказују по фер вредности кроз биланс успеха</t>
  </si>
  <si>
    <t>1058</t>
  </si>
  <si>
    <t>5. Добици од продаје хартија од вредности</t>
  </si>
  <si>
    <t>1059</t>
  </si>
  <si>
    <t>6. Позитивне курсне разлике из активности инвестирања</t>
  </si>
  <si>
    <t>1060</t>
  </si>
  <si>
    <t>7. Остали приходи по основу инвестиционе активности</t>
  </si>
  <si>
    <t>1061</t>
  </si>
  <si>
    <t>II. РАСХОДИ ПО ОСНОВУ ИНВЕСТИРАЊА СРЕДСТАВА ОСИГУРАЊА (1063 + 1064 + 1067 + 1068 + 1069 + 1070)</t>
  </si>
  <si>
    <t>1062</t>
  </si>
  <si>
    <t>1. Расходи из односа са зависним и придруженим правним лицима и из заједничких подухвата</t>
  </si>
  <si>
    <t>1063</t>
  </si>
  <si>
    <t>1064</t>
  </si>
  <si>
    <t>2.1. Расходи по основу обезвређења инвестиционих некретнина</t>
  </si>
  <si>
    <t>1065</t>
  </si>
  <si>
    <t>2.2. Губици при продаји непокретности (дезинвестирању)</t>
  </si>
  <si>
    <t>1066</t>
  </si>
  <si>
    <t>4. Расходи по основу усклађивања вредности финансијских средстава која се исказују по фер вредности кроз биланс успеха</t>
  </si>
  <si>
    <t>1067</t>
  </si>
  <si>
    <t>5. Губици при продаји хартија од вредности</t>
  </si>
  <si>
    <t>1068</t>
  </si>
  <si>
    <t>6. Негативне курсне разлике из активности инвестирања</t>
  </si>
  <si>
    <t>1069</t>
  </si>
  <si>
    <t>7. Остали расходи по основу инвестиционе активности</t>
  </si>
  <si>
    <t>1070</t>
  </si>
  <si>
    <t>III. ДОБИТАК ИЗ ИНВЕСТИЦИОНЕ АКТИВНОСТИ (1051 - 1062)</t>
  </si>
  <si>
    <t>1071</t>
  </si>
  <si>
    <t>IV. ГУБИТАК ИЗ ИНВЕСТИЦИОНЕ АКТИВНОСТИ (1062 - 1051)</t>
  </si>
  <si>
    <t>1072</t>
  </si>
  <si>
    <t>В.ТРОШКОВИ СПРОВОЂЕЊА ОСИГУРАЊА (1074 + 1079 + 1084 - 1085)</t>
  </si>
  <si>
    <t>1073</t>
  </si>
  <si>
    <t>1. Т рошкови прибаве (1075 + 1076 - 1077 + 1078)</t>
  </si>
  <si>
    <t>1074</t>
  </si>
  <si>
    <t>1.1. Провизије</t>
  </si>
  <si>
    <t>1075</t>
  </si>
  <si>
    <t>1.2. Остали трошкови прибаве</t>
  </si>
  <si>
    <t>1076</t>
  </si>
  <si>
    <t>1.3. Промена разграничених трошкова прибаве - повећање</t>
  </si>
  <si>
    <t>1077</t>
  </si>
  <si>
    <t>1.4. Промена разграничених трошкова прибаве - смањење</t>
  </si>
  <si>
    <t>1078</t>
  </si>
  <si>
    <t>2. Трошкови управе (1080 + 1081 + 1082 + 1083)</t>
  </si>
  <si>
    <t>1079</t>
  </si>
  <si>
    <t>2.1. Амортизација</t>
  </si>
  <si>
    <t>1080</t>
  </si>
  <si>
    <t>2.2. Трошкови материјала, енергије, услуга и нематеријални трошкови</t>
  </si>
  <si>
    <t>1081</t>
  </si>
  <si>
    <t>2.3. Трошкови зарада, накнада зарада и остали лични трошкови</t>
  </si>
  <si>
    <t>1082</t>
  </si>
  <si>
    <t>2.4. Остали трошкови управе</t>
  </si>
  <si>
    <t>1083</t>
  </si>
  <si>
    <t>3. Остали трошкови спровођења осигурања</t>
  </si>
  <si>
    <t>1084</t>
  </si>
  <si>
    <t>4. Провизија од реосигурања и ретроцесија</t>
  </si>
  <si>
    <t>1085</t>
  </si>
  <si>
    <t>I. ПОСЛОВНИ ДОБИТАК - НЕТО ПОСЛОВНИ РЕЗУЛТАТ (1049 + 1071 - 1050 - 1072 - 1073) &gt; 0</t>
  </si>
  <si>
    <t>1086</t>
  </si>
  <si>
    <t>II. ПОСЛОВНИ ГУБИТАК - НЕТО ПОСЛОВНИ РЕЗУЛТАТ (1049 + 1071 - 1050 - 1072 - 1073) &lt; 0</t>
  </si>
  <si>
    <t>1087</t>
  </si>
  <si>
    <t>III. ФИНАНСИЈСКИ ПРИХОДИ, ОСИМ ФИНАНСИЈСКИХ ПРИХОДА ПО ОСНОВУ ИНВЕСТИЦИОНЕ АКТИВНОСТИ</t>
  </si>
  <si>
    <t>1088</t>
  </si>
  <si>
    <t>IV. ФИНАНСИЈСКИ РАСХОДИ, ОСИМ ФИНАНСИЈСКИХ РАСХОДА ПО ОСНОВУ ИНВЕСТИЦИОНЕ АКТИВНОСТИ</t>
  </si>
  <si>
    <t>1089</t>
  </si>
  <si>
    <t>V. ПРИХОДИ ОД УСКЛАЂИВАЊА ВРЕДНОСТИ ПОТРАЖИВАЊА И ДРУГЕ ИМОВИНЕ КОЈА СЛУЖИ ЗА ОБАВЉАЊЕ ДЕЛАТНОСТИ</t>
  </si>
  <si>
    <t>1090</t>
  </si>
  <si>
    <t>VI. РАСХОДИ ПО ОСНОВУ ОБЕЗВРЕЂЕЊА ПОТРАЖИВАЊА И ДРУГЕ ИМОВИНЕ КОЈА СЛУЖИ ЗА ОБАВЉАЊЕ ДЕЛАТНОСТИ</t>
  </si>
  <si>
    <t>1091</t>
  </si>
  <si>
    <t>VII. ОСТАЛИ ПРИХОДИ</t>
  </si>
  <si>
    <t>1092</t>
  </si>
  <si>
    <t>VIII. ОСТАЛИ РАСХОДИ</t>
  </si>
  <si>
    <t>1093</t>
  </si>
  <si>
    <t>IX. ДОБИТАК ИЗ РЕДОВНОГ ПОСЛОВАЊА ПРЕ ОПОРЕЗИВАЊА (1086 + 1088 + 1090 + 1092 - 1087 - 1089 - 1091 -1093) &gt; 0</t>
  </si>
  <si>
    <t>1094</t>
  </si>
  <si>
    <t>X. ГУБИТАК ИЗ РЕДОВНОГ ПОСЛОВАЊА ПРЕ ОПОРЕЗИВАЊА (1086 + 1088 + 1090 + 1092 - 1087 - 1089 - 1091 - 1093) &lt; 0</t>
  </si>
  <si>
    <t>1095</t>
  </si>
  <si>
    <t>XI. НЕТО ДОБИТАК ПОСЛОВАЊА КОЈЕ СЕ ОБУСТАВЉА, ПОЗИТИВНИ ЕФЕКТИ ПРОМЕНЕ РАЧУНОВОДСТВЕНИХ ПОЛИТИКА И ИСПРАВКИ ГРЕШАКА ИЗ РАНИЈИХ ПЕРИОДА</t>
  </si>
  <si>
    <t>1096</t>
  </si>
  <si>
    <t>XII. НЕТО ГУБИТАК ПОСЛОВАЊА КОЈЕ СЕ ОБУСТАВЉА, НЕГАТИВНИ ЕФЕКТИ ПРОМЕНЕ РАЧУНОВОДСТВЕНИХ ПОЛИТИКА И ИСПРАВКИ ГРЕШАКА ИЗ РАНИЈИХ ПЕРИОДА</t>
  </si>
  <si>
    <t>1097</t>
  </si>
  <si>
    <t>Г. ДОБИТАК ПРЕ ОПОРЕЗИВАЊА (1094 + 1096 - 1095 - 1097)</t>
  </si>
  <si>
    <t>1098</t>
  </si>
  <si>
    <t>Д. ГУБИТАК ПРЕ ОПОРЕЗИВАЊА (1095 + 1097 - 1094 - 1096)</t>
  </si>
  <si>
    <t>1099</t>
  </si>
  <si>
    <t>Ђ. ПОРЕЗ НА ДОБИТАК</t>
  </si>
  <si>
    <t>1. Порез на добитак</t>
  </si>
  <si>
    <t>1100</t>
  </si>
  <si>
    <t>2. Добитак по основу креирања одложених пореских средстава и смањења одложених пореских обавеза</t>
  </si>
  <si>
    <t>1101</t>
  </si>
  <si>
    <t>3. Губитак по основу смањења одложених пореских средстава из претходних година и креирања одложених пореских обавеза</t>
  </si>
  <si>
    <t>1102</t>
  </si>
  <si>
    <t>Е. НЕТО ДОБИТАК (1098 - 1099 - 1100 + 1101 - 1102)</t>
  </si>
  <si>
    <t>1103</t>
  </si>
  <si>
    <t>1. Нето добитак који припада мањинским улагачима</t>
  </si>
  <si>
    <t>1104</t>
  </si>
  <si>
    <t>2. Нето добитак који припада већинском власнику</t>
  </si>
  <si>
    <t>1105</t>
  </si>
  <si>
    <t>Ж. НЕТО ГУБИТАК (1099 - 1098 + 1100 - 1101 + 1102)</t>
  </si>
  <si>
    <t>1106</t>
  </si>
  <si>
    <t>1. Нето губитак који се приписује мањинским улагачима</t>
  </si>
  <si>
    <t>1107</t>
  </si>
  <si>
    <t>2. Нето губитак који се приписује већинском власнику</t>
  </si>
  <si>
    <t>1108</t>
  </si>
  <si>
    <t>З. ЗАРАДА ПО АКЦИЈИ</t>
  </si>
  <si>
    <t>1. Основна зарада по акцији (у динарима без пара)</t>
  </si>
  <si>
    <t>1109</t>
  </si>
  <si>
    <t>2. Умањена (разводњена) зарада по акцији (у динарима без пара)</t>
  </si>
  <si>
    <t>1110</t>
  </si>
  <si>
    <t>Ознака за АОП</t>
  </si>
  <si>
    <t>Напомена број</t>
  </si>
  <si>
    <t>2</t>
  </si>
  <si>
    <t>3</t>
  </si>
  <si>
    <t>4</t>
  </si>
  <si>
    <t>Позиција</t>
  </si>
  <si>
    <t>И з н о с</t>
  </si>
  <si>
    <t>А. НЕУПЛАЋЕНИ УПИСАНИ КАПИТАЛ</t>
  </si>
  <si>
    <t>Б. СТАЛНА ИМОВИНА (0003 + 0004 + 0005 + 0006 + 0009 + 0010 + 0021 + 0022)</t>
  </si>
  <si>
    <t>I. НЕМАТЕРИЈАЛНА УЛАГАЊА (ИМОВИНА)</t>
  </si>
  <si>
    <t>II. ГУДВИЛ</t>
  </si>
  <si>
    <t>III. СОФТВЕР И ОСТАЛА ПРАВА</t>
  </si>
  <si>
    <t>1. Некретнине, постројења и опрема који служе за обављање делатности</t>
  </si>
  <si>
    <t>2. Инвестиционе некретнине</t>
  </si>
  <si>
    <t>V. БИОЛОШКА СРЕДСТВА</t>
  </si>
  <si>
    <t>VI. ДУГОРОЧНИ ФИНАНСИЈСКИ ПЛАСМАНИ (0011 + 0015)</t>
  </si>
  <si>
    <t>1. Учешћа у капиталу (0012 + 0013 + 0014)</t>
  </si>
  <si>
    <t>а) зависних правних лица</t>
  </si>
  <si>
    <t>б) придружених правних лица и заједничким подухватима</t>
  </si>
  <si>
    <t>в) осталих правних лица</t>
  </si>
  <si>
    <t>2. Остали дугорочни финансијски пласмани (0016 + 0019 + 0020)</t>
  </si>
  <si>
    <t>2.1. Инвестиције које се држе до доспећа (0017 + 0018)</t>
  </si>
  <si>
    <t>а) Дужничке хартије од вредности са фиксним приносом</t>
  </si>
  <si>
    <t>б) Остале хартије од вредности и инвестиције које се држе до доспећа</t>
  </si>
  <si>
    <t>2.2. Депозити код банака</t>
  </si>
  <si>
    <t>2.3. Остали непоменути дугорочни финансијски пласмани</t>
  </si>
  <si>
    <t>VII. ОСТАЛА ДУГОРОЧНА СРЕДСТВА</t>
  </si>
  <si>
    <t>VIII. ОДЛОЖЕНА ПОРЕСКА СРЕДСТВА</t>
  </si>
  <si>
    <t>В. ОБРТНА ИМОВИНА (0024 + 0025 + 0026 + 0045 + 0046 + 0049)</t>
  </si>
  <si>
    <t>I. ЗАЛИХЕ</t>
  </si>
  <si>
    <t>II. СТАЛНА СРЕДСТВА НАМЕЊЕНА ПРОДАЈИ И СРЕДСТВА ПОСЛОВАЊА КОЈЕ СЕ ОБУСТАВЉА</t>
  </si>
  <si>
    <t>III. ПОТРАЖИВАЊА, ПЛАСМАНИ И ГОТОВИНА (0027 + 0032 + 0033 + 0044)</t>
  </si>
  <si>
    <t>1. Потраживања (0028 + 0029 + 0030 + 0031)</t>
  </si>
  <si>
    <t>1.1. Потраживања за премију осигурања, саосигурања и реосигурања</t>
  </si>
  <si>
    <t>1.2. Потраживања од реосигуравача и ретроцесионара</t>
  </si>
  <si>
    <t>1.3. Потраживања за регресе</t>
  </si>
  <si>
    <t>1.4. Остала потраживања</t>
  </si>
  <si>
    <t>2. Потраживања за више плаћен порез на добитак</t>
  </si>
  <si>
    <t>3. Финансијски пласмани (0034 + 0038 + 0042 + 0043)</t>
  </si>
  <si>
    <t>3.1. Финансијска срества расположива за продају (0035 + 0036 + 0037)</t>
  </si>
  <si>
    <t>а) Дужничке хартије од вредности расположиве за продају</t>
  </si>
  <si>
    <t>б) Власничке хартије од вредности расположиве за продају</t>
  </si>
  <si>
    <t>в) Остале хартије од вредности и финансијска средства расположива за продају</t>
  </si>
  <si>
    <t>3.2. Финансијска средства која се исказују по фер вредности кроз биланс успеха (0039 + 0040 + 0041)</t>
  </si>
  <si>
    <t>а) Дужничке хартије од вредности које се исказују по фер вредности кроз биланс успеха</t>
  </si>
  <si>
    <t>б) Власничке хартије од вредности које се исказују по фер вредности кроз биланс успеха</t>
  </si>
  <si>
    <t>в) Остале хартије од вредности и финансијска средства која се исказују по фер вредности кроз биланс успеха</t>
  </si>
  <si>
    <t>3.3. Краткорочни депозити код банака</t>
  </si>
  <si>
    <t>3.4. Остали краткорочни финансијски пласмани</t>
  </si>
  <si>
    <t>4. Готовински еквиваленти и готовина</t>
  </si>
  <si>
    <t>IV. ПОРЕЗ НА ДОДАТУ ВРЕДНОСТ</t>
  </si>
  <si>
    <t>V. АКТИВНА ВРЕМЕНСКА РАЗГРАНИЧЕЊА (0047 + 0048)</t>
  </si>
  <si>
    <t>1. Разграничени трошкови прибаве осигурања</t>
  </si>
  <si>
    <t>2. Друга активна временска разграничења</t>
  </si>
  <si>
    <t>VI. ТЕХНИЧКЕ РЕЗЕРВЕ КОЈЕ ПАДАЈУ НА ТЕРЕТ САОСИГУРАВАЧА, РЕОСИГУРАВАЧА И РЕТРОЦЕСИОНАРА (0050 + 0051 + 0052)</t>
  </si>
  <si>
    <t>,1. Резерве за преносне премије које падају на терет саосигуравача, реосигуравача и ретроцесионара</t>
  </si>
  <si>
    <t>2. Резервисане штете које падају на терет саосигуравача, реосигуравача и ретроцесионара</t>
  </si>
  <si>
    <t>3. Остале техничке резерве које падају на терет саосигуравача, реосигуравача и ретроцесионара</t>
  </si>
  <si>
    <t>Д. УКУПНА АКТИВА (0001 + 0002 + 0023)</t>
  </si>
  <si>
    <t>Ђ. ВАНБИЛАНСНА АКТИВА</t>
  </si>
  <si>
    <r>
      <rPr>
        <sz val="9"/>
        <rFont val="Calibri"/>
        <family val="2"/>
        <charset val="238"/>
        <scheme val="minor"/>
      </rPr>
      <t>2001</t>
    </r>
  </si>
  <si>
    <r>
      <rPr>
        <sz val="9"/>
        <rFont val="Calibri"/>
        <family val="2"/>
        <charset val="238"/>
        <scheme val="minor"/>
      </rPr>
      <t>2002</t>
    </r>
  </si>
  <si>
    <r>
      <rPr>
        <sz val="9"/>
        <rFont val="Calibri"/>
        <family val="2"/>
        <charset val="238"/>
        <scheme val="minor"/>
      </rPr>
      <t>2003</t>
    </r>
  </si>
  <si>
    <r>
      <rPr>
        <sz val="9"/>
        <rFont val="Calibri"/>
        <family val="2"/>
        <charset val="238"/>
        <scheme val="minor"/>
      </rPr>
      <t>2004</t>
    </r>
  </si>
  <si>
    <r>
      <rPr>
        <sz val="9"/>
        <rFont val="Calibri"/>
        <family val="2"/>
        <charset val="238"/>
        <scheme val="minor"/>
      </rPr>
      <t>2005</t>
    </r>
  </si>
  <si>
    <r>
      <rPr>
        <sz val="9"/>
        <rFont val="Calibri"/>
        <family val="2"/>
        <charset val="238"/>
        <scheme val="minor"/>
      </rPr>
      <t>2006</t>
    </r>
  </si>
  <si>
    <r>
      <rPr>
        <sz val="9"/>
        <rFont val="Calibri"/>
        <family val="2"/>
        <charset val="238"/>
        <scheme val="minor"/>
      </rPr>
      <t>2007</t>
    </r>
  </si>
  <si>
    <r>
      <rPr>
        <sz val="9"/>
        <rFont val="Calibri"/>
        <family val="2"/>
        <charset val="238"/>
        <scheme val="minor"/>
      </rPr>
      <t>2008</t>
    </r>
  </si>
  <si>
    <r>
      <rPr>
        <sz val="9"/>
        <rFont val="Calibri"/>
        <family val="2"/>
        <charset val="238"/>
        <scheme val="minor"/>
      </rPr>
      <t>2009</t>
    </r>
  </si>
  <si>
    <r>
      <rPr>
        <sz val="9"/>
        <rFont val="Calibri"/>
        <family val="2"/>
        <charset val="238"/>
        <scheme val="minor"/>
      </rPr>
      <t>2010</t>
    </r>
  </si>
  <si>
    <r>
      <rPr>
        <sz val="9"/>
        <rFont val="Calibri"/>
        <family val="2"/>
        <charset val="238"/>
        <scheme val="minor"/>
      </rPr>
      <t>2011</t>
    </r>
  </si>
  <si>
    <r>
      <rPr>
        <sz val="9"/>
        <rFont val="Calibri"/>
        <family val="2"/>
        <charset val="238"/>
        <scheme val="minor"/>
      </rPr>
      <t>2012</t>
    </r>
  </si>
  <si>
    <r>
      <rPr>
        <sz val="9"/>
        <rFont val="Calibri"/>
        <family val="2"/>
        <charset val="238"/>
        <scheme val="minor"/>
      </rPr>
      <t>2013</t>
    </r>
  </si>
  <si>
    <r>
      <rPr>
        <sz val="9"/>
        <rFont val="Calibri"/>
        <family val="2"/>
        <charset val="238"/>
        <scheme val="minor"/>
      </rPr>
      <t>2014</t>
    </r>
  </si>
  <si>
    <r>
      <rPr>
        <sz val="9"/>
        <rFont val="Calibri"/>
        <family val="2"/>
        <charset val="238"/>
        <scheme val="minor"/>
      </rPr>
      <t>2015</t>
    </r>
  </si>
  <si>
    <r>
      <rPr>
        <sz val="9"/>
        <rFont val="Calibri"/>
        <family val="2"/>
        <charset val="238"/>
        <scheme val="minor"/>
      </rPr>
      <t>2016</t>
    </r>
  </si>
  <si>
    <r>
      <rPr>
        <sz val="9"/>
        <rFont val="Calibri"/>
        <family val="2"/>
        <charset val="238"/>
        <scheme val="minor"/>
      </rPr>
      <t>2017</t>
    </r>
  </si>
  <si>
    <r>
      <rPr>
        <sz val="9"/>
        <rFont val="Calibri"/>
        <family val="2"/>
        <charset val="238"/>
        <scheme val="minor"/>
      </rPr>
      <t>2018</t>
    </r>
  </si>
  <si>
    <r>
      <rPr>
        <sz val="9"/>
        <rFont val="Calibri"/>
        <family val="2"/>
        <charset val="238"/>
        <scheme val="minor"/>
      </rPr>
      <t>2019</t>
    </r>
  </si>
  <si>
    <r>
      <rPr>
        <sz val="9"/>
        <rFont val="Calibri"/>
        <family val="2"/>
        <charset val="238"/>
        <scheme val="minor"/>
      </rPr>
      <t>2020</t>
    </r>
  </si>
  <si>
    <r>
      <rPr>
        <sz val="9"/>
        <rFont val="Calibri"/>
        <family val="2"/>
        <charset val="238"/>
        <scheme val="minor"/>
      </rPr>
      <t>2021</t>
    </r>
  </si>
  <si>
    <r>
      <rPr>
        <sz val="9"/>
        <rFont val="Calibri"/>
        <family val="2"/>
        <charset val="238"/>
        <scheme val="minor"/>
      </rPr>
      <t>2022</t>
    </r>
  </si>
  <si>
    <r>
      <rPr>
        <sz val="9"/>
        <rFont val="Calibri"/>
        <family val="2"/>
        <charset val="238"/>
        <scheme val="minor"/>
      </rPr>
      <t>2023</t>
    </r>
  </si>
  <si>
    <r>
      <rPr>
        <sz val="9"/>
        <rFont val="Calibri"/>
        <family val="2"/>
        <charset val="238"/>
        <scheme val="minor"/>
      </rPr>
      <t>2024</t>
    </r>
  </si>
  <si>
    <r>
      <rPr>
        <sz val="9"/>
        <rFont val="Calibri"/>
        <family val="2"/>
        <charset val="238"/>
        <scheme val="minor"/>
      </rPr>
      <t>2025</t>
    </r>
  </si>
  <si>
    <r>
      <rPr>
        <sz val="9"/>
        <rFont val="Calibri"/>
        <family val="2"/>
        <charset val="238"/>
        <scheme val="minor"/>
      </rPr>
      <t>2026</t>
    </r>
  </si>
  <si>
    <r>
      <rPr>
        <sz val="9"/>
        <rFont val="Calibri"/>
        <family val="2"/>
        <charset val="238"/>
        <scheme val="minor"/>
      </rPr>
      <t>2027</t>
    </r>
  </si>
  <si>
    <r>
      <rPr>
        <sz val="9"/>
        <rFont val="Calibri"/>
        <family val="2"/>
        <charset val="238"/>
        <scheme val="minor"/>
      </rPr>
      <t>2028</t>
    </r>
  </si>
  <si>
    <r>
      <rPr>
        <sz val="9"/>
        <rFont val="Calibri"/>
        <family val="2"/>
        <charset val="238"/>
        <scheme val="minor"/>
      </rPr>
      <t>2029</t>
    </r>
  </si>
  <si>
    <r>
      <rPr>
        <sz val="9"/>
        <rFont val="Calibri"/>
        <family val="2"/>
        <charset val="238"/>
        <scheme val="minor"/>
      </rPr>
      <t>2030</t>
    </r>
  </si>
  <si>
    <r>
      <rPr>
        <sz val="9"/>
        <rFont val="Calibri"/>
        <family val="2"/>
        <charset val="238"/>
        <scheme val="minor"/>
      </rPr>
      <t>2031</t>
    </r>
  </si>
  <si>
    <t>ИЗВЕШТАЈ О ОСТАЛОМ РЕЗУЛТАТУ</t>
  </si>
  <si>
    <t>321</t>
  </si>
  <si>
    <t>331</t>
  </si>
  <si>
    <t>322</t>
  </si>
  <si>
    <t>332</t>
  </si>
  <si>
    <t>323</t>
  </si>
  <si>
    <t>333</t>
  </si>
  <si>
    <t>324</t>
  </si>
  <si>
    <t>334</t>
  </si>
  <si>
    <t>325</t>
  </si>
  <si>
    <t>335</t>
  </si>
  <si>
    <t>326</t>
  </si>
  <si>
    <t>336</t>
  </si>
  <si>
    <t>327</t>
  </si>
  <si>
    <t>337</t>
  </si>
  <si>
    <t>329</t>
  </si>
  <si>
    <t>339</t>
  </si>
  <si>
    <t>А. НЕТО РЕЗУЛТАТ ИЗ ПОСЛОВАЊА</t>
  </si>
  <si>
    <t>I. НЕТО ДОБИТАК (АОП 1103)</t>
  </si>
  <si>
    <t>II. НЕТО ГУБИТАК (АОП 1106)</t>
  </si>
  <si>
    <t>Б. ОСТАЛИ СВЕОБУХВАТНИ ДОБИТАК ИЛИ ГУБИТАК</t>
  </si>
  <si>
    <t>I. СТАВКЕ КОЈЕ НЕЋЕ БИТИ РЕКЛАСИФИКОВАНЕ У БИЛАНСУ УСПЕХА У БУДУЋИМ ПЕРИОДИМА</t>
  </si>
  <si>
    <t>1. Повећање ревалоризационих резерви по основу нематеријалне имовине, некретнина, постројења и опреме</t>
  </si>
  <si>
    <t>2. Смањење ревалоризационих резерви по основу нематеријалне имовине, некретнина, постројења и опреме</t>
  </si>
  <si>
    <t>3. Актуарски добици по основу планова дефинисаних примања</t>
  </si>
  <si>
    <t>4. Актуарски губици по основу планова дефинисаних примања</t>
  </si>
  <si>
    <t>5. Добици по основу улагања у власничке инструменте капитала</t>
  </si>
  <si>
    <t>6. Губици по основу улагања у власничке инструменте капитала</t>
  </si>
  <si>
    <t>7. Добици по основу удела у осталом свеобухватном резултату придружених друштава</t>
  </si>
  <si>
    <t>8. Губици по основу удела у осталом свеобухватном резултату придружених друштава</t>
  </si>
  <si>
    <t>II. СТАВКЕ КОЈЕ НАКНАДНО МОГУ БИТИ РЕКЛАСИФИКОВАНЕ У БИЛАНСУ УСПЕХА У БУДУЋИМ ПЕРИОДИМА</t>
  </si>
  <si>
    <t>1. Добици по основу прерачуна финансијских извештаја иностраног пословања</t>
  </si>
  <si>
    <t>2. Губици по основу прерачуна финансијских извештаја иностраног пословања</t>
  </si>
  <si>
    <t>3. Добици од инструмената заштите нето улагања у инострано пословање</t>
  </si>
  <si>
    <t>4. Губици од инструмената заштите нето улагања у инострано пословање</t>
  </si>
  <si>
    <t>5. Добици по основу инструмената заштите ризика (хеџинга) новчаног тока</t>
  </si>
  <si>
    <t>6. Губици по основу инструмената заштите ризика (хеџинга) новчаног тока</t>
  </si>
  <si>
    <t>7. Добици по основу хартија од вредности расположивих за продају</t>
  </si>
  <si>
    <t>8. Губици по основу хартија од вредности расположивих за продају</t>
  </si>
  <si>
    <t>III. ОСТАЛЕ КОМПОНЕНТЕ ОСТАЛОГ РЕЗУЛТАТА</t>
  </si>
  <si>
    <t>1. Остали нереализовани добици</t>
  </si>
  <si>
    <t>2. Остали нереализовани губици</t>
  </si>
  <si>
    <t>IV. ОСТАЛИ БРУТО СВЕОБУХВАТНИ ДОБИТАК (2003 + 2005 + 2007 + 2009+2011 +2013+2015+2017+2019)</t>
  </si>
  <si>
    <t>V. ОСТАЛИ БРУТО СВЕОБУХВАТНИ ГУБИТАК (2004 + 2006 + 2008 + 2010 + 2012 + 2014 + 2016 + 2018 + 2020)</t>
  </si>
  <si>
    <t>VI. ПОРЕЗ НА ОСТАЛИ СВЕОБУХВАТНИ ДОБИТАК ИЛИ ГУБИТАК ПЕРИОДА(ОБРАЧУНСКИ)</t>
  </si>
  <si>
    <t>VII. НЕТО ОСТАЛИ СВЕОБУХВАТНИ ДОБИТАК (2021 - 2022 - 2023) &gt; 0</t>
  </si>
  <si>
    <t>VIII. НЕТО ОСТАЛИ СВЕОБУХВАТНИ ГУБИТАК (2021 - 2022 - 2023) &lt; 0</t>
  </si>
  <si>
    <t>В. УКУПАН НЕТО СВЕОБУХВАТНИ РЕЗУЛТАТ ПЕРИОДА</t>
  </si>
  <si>
    <t>I. УКУПАН НЕТО СВЕОБУХВАТНИ ДОБИТАК (2001 + 2024 - 2002 - 2025) &gt; 0</t>
  </si>
  <si>
    <t>1. Приписан већинским власницима капитала</t>
  </si>
  <si>
    <t>2. Приписан власницима који немају контролу</t>
  </si>
  <si>
    <t>II. УКУПАН НЕТО СВЕОБУХВАТНИ ГУБИТАК (2001 + 2024 - 2002 - 2025) &lt; 0</t>
  </si>
  <si>
    <t xml:space="preserve">     ____________________________________</t>
  </si>
  <si>
    <t>ИЗВЕШТАЈ О ТОКОВИМА ГОТОВИНЕ</t>
  </si>
  <si>
    <r>
      <rPr>
        <b/>
        <i/>
        <sz val="8"/>
        <rFont val="Calibri"/>
        <family val="2"/>
        <charset val="238"/>
        <scheme val="minor"/>
      </rPr>
      <t>1</t>
    </r>
  </si>
  <si>
    <r>
      <rPr>
        <b/>
        <i/>
        <sz val="8"/>
        <rFont val="Calibri"/>
        <family val="2"/>
        <charset val="238"/>
        <scheme val="minor"/>
      </rPr>
      <t>2</t>
    </r>
  </si>
  <si>
    <r>
      <rPr>
        <b/>
        <i/>
        <sz val="8"/>
        <rFont val="Calibri"/>
        <family val="2"/>
        <charset val="238"/>
        <scheme val="minor"/>
      </rPr>
      <t>3</t>
    </r>
  </si>
  <si>
    <r>
      <rPr>
        <b/>
        <i/>
        <sz val="8"/>
        <rFont val="Calibri"/>
        <family val="2"/>
        <charset val="238"/>
        <scheme val="minor"/>
      </rPr>
      <t>4</t>
    </r>
  </si>
  <si>
    <r>
      <rPr>
        <b/>
        <i/>
        <sz val="8"/>
        <rFont val="Calibri"/>
        <family val="2"/>
        <charset val="238"/>
        <scheme val="minor"/>
      </rPr>
      <t>5</t>
    </r>
  </si>
  <si>
    <r>
      <rPr>
        <b/>
        <i/>
        <sz val="8"/>
        <rFont val="Calibri"/>
        <family val="2"/>
        <charset val="238"/>
        <scheme val="minor"/>
      </rPr>
      <t>6</t>
    </r>
  </si>
  <si>
    <r>
      <rPr>
        <b/>
        <i/>
        <sz val="8"/>
        <rFont val="Calibri"/>
        <family val="2"/>
        <charset val="238"/>
        <scheme val="minor"/>
      </rPr>
      <t>7</t>
    </r>
  </si>
  <si>
    <r>
      <rPr>
        <b/>
        <i/>
        <sz val="8"/>
        <rFont val="Calibri"/>
        <family val="2"/>
        <charset val="238"/>
        <scheme val="minor"/>
      </rPr>
      <t>8</t>
    </r>
  </si>
  <si>
    <r>
      <rPr>
        <b/>
        <i/>
        <sz val="8"/>
        <rFont val="Calibri"/>
        <family val="2"/>
        <charset val="238"/>
        <scheme val="minor"/>
      </rPr>
      <t>9</t>
    </r>
  </si>
  <si>
    <r>
      <rPr>
        <b/>
        <i/>
        <sz val="8"/>
        <rFont val="Calibri"/>
        <family val="2"/>
        <charset val="238"/>
        <scheme val="minor"/>
      </rPr>
      <t>10</t>
    </r>
  </si>
  <si>
    <r>
      <rPr>
        <b/>
        <i/>
        <sz val="8"/>
        <rFont val="Calibri"/>
        <family val="2"/>
        <charset val="238"/>
        <scheme val="minor"/>
      </rPr>
      <t>11</t>
    </r>
  </si>
  <si>
    <r>
      <rPr>
        <b/>
        <i/>
        <sz val="8"/>
        <rFont val="Calibri"/>
        <family val="2"/>
        <charset val="238"/>
        <scheme val="minor"/>
      </rPr>
      <t>12</t>
    </r>
  </si>
  <si>
    <r>
      <rPr>
        <b/>
        <i/>
        <sz val="8"/>
        <rFont val="Calibri"/>
        <family val="2"/>
        <charset val="238"/>
        <scheme val="minor"/>
      </rPr>
      <t>13</t>
    </r>
  </si>
  <si>
    <r>
      <rPr>
        <b/>
        <i/>
        <sz val="8"/>
        <rFont val="Calibri"/>
        <family val="2"/>
        <charset val="238"/>
        <scheme val="minor"/>
      </rPr>
      <t>14</t>
    </r>
  </si>
  <si>
    <r>
      <rPr>
        <b/>
        <i/>
        <sz val="8"/>
        <rFont val="Calibri"/>
        <family val="2"/>
        <charset val="238"/>
        <scheme val="minor"/>
      </rPr>
      <t>15</t>
    </r>
  </si>
  <si>
    <t>1.</t>
  </si>
  <si>
    <t>4001</t>
  </si>
  <si>
    <t>4027</t>
  </si>
  <si>
    <t>4051</t>
  </si>
  <si>
    <t>4075</t>
  </si>
  <si>
    <t>4099</t>
  </si>
  <si>
    <t>4123</t>
  </si>
  <si>
    <t>4149</t>
  </si>
  <si>
    <t>4177</t>
  </si>
  <si>
    <t>4211</t>
  </si>
  <si>
    <t>4235</t>
  </si>
  <si>
    <t>4261</t>
  </si>
  <si>
    <t>4285</t>
  </si>
  <si>
    <t>4315</t>
  </si>
  <si>
    <t>4321</t>
  </si>
  <si>
    <t>2.</t>
  </si>
  <si>
    <t>4002</t>
  </si>
  <si>
    <t>4028</t>
  </si>
  <si>
    <t>4052</t>
  </si>
  <si>
    <t>4076</t>
  </si>
  <si>
    <t>4100</t>
  </si>
  <si>
    <t>4124</t>
  </si>
  <si>
    <t>4150</t>
  </si>
  <si>
    <t>4178</t>
  </si>
  <si>
    <t>4212</t>
  </si>
  <si>
    <t>4236</t>
  </si>
  <si>
    <t>4262</t>
  </si>
  <si>
    <t>4286</t>
  </si>
  <si>
    <t>4322</t>
  </si>
  <si>
    <t>3.</t>
  </si>
  <si>
    <t>4003</t>
  </si>
  <si>
    <t>4029</t>
  </si>
  <si>
    <t>4053</t>
  </si>
  <si>
    <t>4077</t>
  </si>
  <si>
    <t>4101</t>
  </si>
  <si>
    <t>4125</t>
  </si>
  <si>
    <t>4151</t>
  </si>
  <si>
    <t>4179</t>
  </si>
  <si>
    <t>4213</t>
  </si>
  <si>
    <t>4237</t>
  </si>
  <si>
    <t>4263</t>
  </si>
  <si>
    <t>4287</t>
  </si>
  <si>
    <t>4323</t>
  </si>
  <si>
    <t>4.</t>
  </si>
  <si>
    <t>4004</t>
  </si>
  <si>
    <t>4030</t>
  </si>
  <si>
    <t>4054</t>
  </si>
  <si>
    <t>4078</t>
  </si>
  <si>
    <t>4102</t>
  </si>
  <si>
    <t>4126</t>
  </si>
  <si>
    <t>4152</t>
  </si>
  <si>
    <t>4180</t>
  </si>
  <si>
    <t>4214</t>
  </si>
  <si>
    <t>4238</t>
  </si>
  <si>
    <t>4264</t>
  </si>
  <si>
    <t>4288</t>
  </si>
  <si>
    <t>4316</t>
  </si>
  <si>
    <t>4324</t>
  </si>
  <si>
    <t>5.</t>
  </si>
  <si>
    <t>4005</t>
  </si>
  <si>
    <t>4055</t>
  </si>
  <si>
    <t>4079</t>
  </si>
  <si>
    <t>4181</t>
  </si>
  <si>
    <t>6.</t>
  </si>
  <si>
    <t>4127</t>
  </si>
  <si>
    <t>4182</t>
  </si>
  <si>
    <t>7.</t>
  </si>
  <si>
    <t>4128</t>
  </si>
  <si>
    <t>4183</t>
  </si>
  <si>
    <t>8.</t>
  </si>
  <si>
    <t>4265</t>
  </si>
  <si>
    <t>4289</t>
  </si>
  <si>
    <t>9.</t>
  </si>
  <si>
    <t>4006</t>
  </si>
  <si>
    <t>4031</t>
  </si>
  <si>
    <t>4103</t>
  </si>
  <si>
    <t>4153</t>
  </si>
  <si>
    <t>4184</t>
  </si>
  <si>
    <t>10.</t>
  </si>
  <si>
    <t>4215</t>
  </si>
  <si>
    <t>4290</t>
  </si>
  <si>
    <t>4325</t>
  </si>
  <si>
    <t>11.</t>
  </si>
  <si>
    <t>4239</t>
  </si>
  <si>
    <t>4291</t>
  </si>
  <si>
    <t>12.</t>
  </si>
  <si>
    <t>4240</t>
  </si>
  <si>
    <t>4292</t>
  </si>
  <si>
    <t>13.</t>
  </si>
  <si>
    <t>4007</t>
  </si>
  <si>
    <t>4032</t>
  </si>
  <si>
    <t>4056</t>
  </si>
  <si>
    <t>4080</t>
  </si>
  <si>
    <t>4104</t>
  </si>
  <si>
    <t>4129</t>
  </si>
  <si>
    <t>4154</t>
  </si>
  <si>
    <t>4185</t>
  </si>
  <si>
    <t>4216</t>
  </si>
  <si>
    <t>4241</t>
  </si>
  <si>
    <t>4266</t>
  </si>
  <si>
    <t>4293</t>
  </si>
  <si>
    <t>4326</t>
  </si>
  <si>
    <t>14.</t>
  </si>
  <si>
    <t>4008</t>
  </si>
  <si>
    <t>4033</t>
  </si>
  <si>
    <t>4057</t>
  </si>
  <si>
    <t>4081</t>
  </si>
  <si>
    <t>4105</t>
  </si>
  <si>
    <t>4130</t>
  </si>
  <si>
    <t>4155</t>
  </si>
  <si>
    <t>4186</t>
  </si>
  <si>
    <t>4217</t>
  </si>
  <si>
    <t>4242</t>
  </si>
  <si>
    <t>4267</t>
  </si>
  <si>
    <t>4294</t>
  </si>
  <si>
    <t>4327</t>
  </si>
  <si>
    <t>15.</t>
  </si>
  <si>
    <t>4156</t>
  </si>
  <si>
    <t>4187</t>
  </si>
  <si>
    <t>16.</t>
  </si>
  <si>
    <t>4157</t>
  </si>
  <si>
    <t>4188</t>
  </si>
  <si>
    <t>17.</t>
  </si>
  <si>
    <t>4009</t>
  </si>
  <si>
    <t>4034</t>
  </si>
  <si>
    <t>4058</t>
  </si>
  <si>
    <t>4082</t>
  </si>
  <si>
    <t>4106</t>
  </si>
  <si>
    <t>4131</t>
  </si>
  <si>
    <t>4158</t>
  </si>
  <si>
    <t>4189</t>
  </si>
  <si>
    <t>4218</t>
  </si>
  <si>
    <t>4243</t>
  </si>
  <si>
    <t>4268</t>
  </si>
  <si>
    <t>4295</t>
  </si>
  <si>
    <t>4328</t>
  </si>
  <si>
    <t>18.</t>
  </si>
  <si>
    <t>4010</t>
  </si>
  <si>
    <t>4035</t>
  </si>
  <si>
    <t>4059</t>
  </si>
  <si>
    <t>4083</t>
  </si>
  <si>
    <t>4107</t>
  </si>
  <si>
    <t>4132</t>
  </si>
  <si>
    <t>4159</t>
  </si>
  <si>
    <t>4190</t>
  </si>
  <si>
    <t>4219</t>
  </si>
  <si>
    <t>4244</t>
  </si>
  <si>
    <t>4269</t>
  </si>
  <si>
    <t>4296</t>
  </si>
  <si>
    <t>4329</t>
  </si>
  <si>
    <t>19.</t>
  </si>
  <si>
    <t>Укупна повећања по рачунима у претходној години (редни бр. 5 + 6 + 8 + 9 + 10 + 11 + 13 + 17)</t>
  </si>
  <si>
    <t>4011</t>
  </si>
  <si>
    <t>4036</t>
  </si>
  <si>
    <t>4060</t>
  </si>
  <si>
    <t>4084</t>
  </si>
  <si>
    <t>4108</t>
  </si>
  <si>
    <t>4133</t>
  </si>
  <si>
    <t>4160</t>
  </si>
  <si>
    <t>4191</t>
  </si>
  <si>
    <t>4220</t>
  </si>
  <si>
    <t>4245</t>
  </si>
  <si>
    <t>4270</t>
  </si>
  <si>
    <t>4297</t>
  </si>
  <si>
    <t>4330</t>
  </si>
  <si>
    <t>20.</t>
  </si>
  <si>
    <t>Укупна смањења по рачунима у претходној години (редни бр. 7 + 12 + 14 + 15 + 16 + 18)</t>
  </si>
  <si>
    <t>4012</t>
  </si>
  <si>
    <t>4037</t>
  </si>
  <si>
    <t>4061</t>
  </si>
  <si>
    <t>4085</t>
  </si>
  <si>
    <t>4109</t>
  </si>
  <si>
    <t>4134</t>
  </si>
  <si>
    <t>4161</t>
  </si>
  <si>
    <t>4192</t>
  </si>
  <si>
    <t>4221</t>
  </si>
  <si>
    <t>4246</t>
  </si>
  <si>
    <t>4271</t>
  </si>
  <si>
    <t>4298</t>
  </si>
  <si>
    <t>4331</t>
  </si>
  <si>
    <t>21.</t>
  </si>
  <si>
    <t>Крајње стање или стање на дан 31. децембра претходне године (редни бр. 4 + 19 - 20)</t>
  </si>
  <si>
    <t>4013</t>
  </si>
  <si>
    <t>4038</t>
  </si>
  <si>
    <t>4062</t>
  </si>
  <si>
    <t>4086</t>
  </si>
  <si>
    <t>4110</t>
  </si>
  <si>
    <t>4135</t>
  </si>
  <si>
    <t>4162</t>
  </si>
  <si>
    <t>4193</t>
  </si>
  <si>
    <t>4222</t>
  </si>
  <si>
    <t>4247</t>
  </si>
  <si>
    <t>4272</t>
  </si>
  <si>
    <t>4299</t>
  </si>
  <si>
    <t>4317</t>
  </si>
  <si>
    <t>4332</t>
  </si>
  <si>
    <t>22.</t>
  </si>
  <si>
    <t>Почетно стање или стање на дан 1. јануара текуће године</t>
  </si>
  <si>
    <t>4014</t>
  </si>
  <si>
    <t>4039</t>
  </si>
  <si>
    <t>4063</t>
  </si>
  <si>
    <t>4087</t>
  </si>
  <si>
    <t>4111</t>
  </si>
  <si>
    <t>4136</t>
  </si>
  <si>
    <t>4163</t>
  </si>
  <si>
    <t>4194</t>
  </si>
  <si>
    <t>4223</t>
  </si>
  <si>
    <t>4248</t>
  </si>
  <si>
    <t>4273</t>
  </si>
  <si>
    <t>4300</t>
  </si>
  <si>
    <t>4318</t>
  </si>
  <si>
    <t>4333</t>
  </si>
  <si>
    <t>23.</t>
  </si>
  <si>
    <t>4015</t>
  </si>
  <si>
    <t>4040</t>
  </si>
  <si>
    <t>4064</t>
  </si>
  <si>
    <t>4088</t>
  </si>
  <si>
    <t>4112</t>
  </si>
  <si>
    <t>4137</t>
  </si>
  <si>
    <t>4164</t>
  </si>
  <si>
    <t>4195</t>
  </si>
  <si>
    <t>4224</t>
  </si>
  <si>
    <t>4249</t>
  </si>
  <si>
    <t>4274</t>
  </si>
  <si>
    <t>4301</t>
  </si>
  <si>
    <t>4334</t>
  </si>
  <si>
    <t>24.</t>
  </si>
  <si>
    <t>4016</t>
  </si>
  <si>
    <t>4041</t>
  </si>
  <si>
    <t>4065</t>
  </si>
  <si>
    <t>4089</t>
  </si>
  <si>
    <t>4113</t>
  </si>
  <si>
    <t>4138</t>
  </si>
  <si>
    <t>4165</t>
  </si>
  <si>
    <t>4196</t>
  </si>
  <si>
    <t>4225</t>
  </si>
  <si>
    <t>4250</t>
  </si>
  <si>
    <t>4275</t>
  </si>
  <si>
    <t>4302</t>
  </si>
  <si>
    <t>4335</t>
  </si>
  <si>
    <t>25.</t>
  </si>
  <si>
    <t>Кориговано почетно стање или стање на дан 1. јануара текуће године (редни бр. 22 + 23 - 24)</t>
  </si>
  <si>
    <t>4017</t>
  </si>
  <si>
    <t>4042</t>
  </si>
  <si>
    <t>4066</t>
  </si>
  <si>
    <t>4090</t>
  </si>
  <si>
    <t>4114</t>
  </si>
  <si>
    <t>4139</t>
  </si>
  <si>
    <t>4166</t>
  </si>
  <si>
    <t>4197</t>
  </si>
  <si>
    <t>4226</t>
  </si>
  <si>
    <t>4251</t>
  </si>
  <si>
    <t>4276</t>
  </si>
  <si>
    <t>4303</t>
  </si>
  <si>
    <t>4319</t>
  </si>
  <si>
    <t>4336</t>
  </si>
  <si>
    <t>26.</t>
  </si>
  <si>
    <t>4018</t>
  </si>
  <si>
    <t>4067</t>
  </si>
  <si>
    <t>4091</t>
  </si>
  <si>
    <t>4198</t>
  </si>
  <si>
    <t>27.</t>
  </si>
  <si>
    <t>4140</t>
  </si>
  <si>
    <t>4199</t>
  </si>
  <si>
    <t>28.</t>
  </si>
  <si>
    <t>4141</t>
  </si>
  <si>
    <t>4200</t>
  </si>
  <si>
    <t>29.</t>
  </si>
  <si>
    <t>4277</t>
  </si>
  <si>
    <t>4304</t>
  </si>
  <si>
    <t>30.</t>
  </si>
  <si>
    <t>4019</t>
  </si>
  <si>
    <t>4043</t>
  </si>
  <si>
    <t>4115</t>
  </si>
  <si>
    <t>4167</t>
  </si>
  <si>
    <t>4201</t>
  </si>
  <si>
    <t>31.</t>
  </si>
  <si>
    <t>4227</t>
  </si>
  <si>
    <t>4305</t>
  </si>
  <si>
    <t>4337</t>
  </si>
  <si>
    <t>32.</t>
  </si>
  <si>
    <t>4252</t>
  </si>
  <si>
    <t>4306</t>
  </si>
  <si>
    <t>33.</t>
  </si>
  <si>
    <t>4253</t>
  </si>
  <si>
    <t>4307</t>
  </si>
  <si>
    <t>34.</t>
  </si>
  <si>
    <t>4020</t>
  </si>
  <si>
    <t>4044</t>
  </si>
  <si>
    <t>4068</t>
  </si>
  <si>
    <t>4092</t>
  </si>
  <si>
    <t>4116</t>
  </si>
  <si>
    <t>4142</t>
  </si>
  <si>
    <t>4168</t>
  </si>
  <si>
    <t>4202</t>
  </si>
  <si>
    <t>4228</t>
  </si>
  <si>
    <t>4254</t>
  </si>
  <si>
    <t>4278</t>
  </si>
  <si>
    <t>4308</t>
  </si>
  <si>
    <t>4338</t>
  </si>
  <si>
    <t>35.</t>
  </si>
  <si>
    <t>4021</t>
  </si>
  <si>
    <t>4045</t>
  </si>
  <si>
    <t>4069</t>
  </si>
  <si>
    <t>4093</t>
  </si>
  <si>
    <t>4117</t>
  </si>
  <si>
    <t>4143</t>
  </si>
  <si>
    <t>4169</t>
  </si>
  <si>
    <t>4203</t>
  </si>
  <si>
    <t>4229</t>
  </si>
  <si>
    <t>4255</t>
  </si>
  <si>
    <t>4279</t>
  </si>
  <si>
    <t>4309</t>
  </si>
  <si>
    <t>4339</t>
  </si>
  <si>
    <t>36.</t>
  </si>
  <si>
    <t>4170</t>
  </si>
  <si>
    <t>4204</t>
  </si>
  <si>
    <t>37.</t>
  </si>
  <si>
    <t>4171</t>
  </si>
  <si>
    <t>4205</t>
  </si>
  <si>
    <t>38.</t>
  </si>
  <si>
    <t>4022</t>
  </si>
  <si>
    <t>4046</t>
  </si>
  <si>
    <t>4070</t>
  </si>
  <si>
    <t>4094</t>
  </si>
  <si>
    <t>4118</t>
  </si>
  <si>
    <t>4144</t>
  </si>
  <si>
    <t>4172</t>
  </si>
  <si>
    <t>4206</t>
  </si>
  <si>
    <t>4230</t>
  </si>
  <si>
    <t>4256</t>
  </si>
  <si>
    <t>4280</t>
  </si>
  <si>
    <t>4310</t>
  </si>
  <si>
    <t>4340</t>
  </si>
  <si>
    <t>39.</t>
  </si>
  <si>
    <t>4023</t>
  </si>
  <si>
    <t>4047</t>
  </si>
  <si>
    <t>4071</t>
  </si>
  <si>
    <t>4095</t>
  </si>
  <si>
    <t>4119</t>
  </si>
  <si>
    <t>4145</t>
  </si>
  <si>
    <t>4173</t>
  </si>
  <si>
    <t>4207</t>
  </si>
  <si>
    <t>4231</t>
  </si>
  <si>
    <t>4257</t>
  </si>
  <si>
    <t>4281</t>
  </si>
  <si>
    <t>4311</t>
  </si>
  <si>
    <t>4341</t>
  </si>
  <si>
    <t>40.</t>
  </si>
  <si>
    <t>Укупна повећања по рачунима у текућој години (редни бр. 26 + 27 + 29 + 30 + 31 + 32 + 34 + 38)</t>
  </si>
  <si>
    <t>4024</t>
  </si>
  <si>
    <t>4048</t>
  </si>
  <si>
    <t>4072</t>
  </si>
  <si>
    <t>4096</t>
  </si>
  <si>
    <t>4120</t>
  </si>
  <si>
    <t>4146</t>
  </si>
  <si>
    <t>4174</t>
  </si>
  <si>
    <t>4208</t>
  </si>
  <si>
    <t>4232</t>
  </si>
  <si>
    <t>4258</t>
  </si>
  <si>
    <t>4282</t>
  </si>
  <si>
    <t>4312</t>
  </si>
  <si>
    <t>4342</t>
  </si>
  <si>
    <t>41.</t>
  </si>
  <si>
    <t>Укупна смањења по рачунима у текућој години (редни бр. 28 + 33 + 35 + 36 + 37 + 39)</t>
  </si>
  <si>
    <t>4025</t>
  </si>
  <si>
    <t>4049</t>
  </si>
  <si>
    <t>4073</t>
  </si>
  <si>
    <t>4097</t>
  </si>
  <si>
    <t>4121</t>
  </si>
  <si>
    <t>4147</t>
  </si>
  <si>
    <t>4175</t>
  </si>
  <si>
    <t>4209</t>
  </si>
  <si>
    <t>4233</t>
  </si>
  <si>
    <t>4259</t>
  </si>
  <si>
    <t>4283</t>
  </si>
  <si>
    <t>4313</t>
  </si>
  <si>
    <t>4343</t>
  </si>
  <si>
    <t>42.</t>
  </si>
  <si>
    <t>4026</t>
  </si>
  <si>
    <t>4050</t>
  </si>
  <si>
    <t>4074</t>
  </si>
  <si>
    <t>4098</t>
  </si>
  <si>
    <t>4122</t>
  </si>
  <si>
    <t>4148</t>
  </si>
  <si>
    <t>4176</t>
  </si>
  <si>
    <t>4210</t>
  </si>
  <si>
    <t>4234</t>
  </si>
  <si>
    <t>4260</t>
  </si>
  <si>
    <t>4284</t>
  </si>
  <si>
    <t>4314</t>
  </si>
  <si>
    <t>4320</t>
  </si>
  <si>
    <t>4344</t>
  </si>
  <si>
    <t>Редни број</t>
  </si>
  <si>
    <t>О П И С</t>
  </si>
  <si>
    <t>Остали капитал (рн 309)</t>
  </si>
  <si>
    <t>Неуплаћени уписани капитал (група 31)</t>
  </si>
  <si>
    <t>Емисиона премија (рн 305)</t>
  </si>
  <si>
    <t>Нераспоређени добитак (група 34, осим рн 342)</t>
  </si>
  <si>
    <t>Нереализовани губици (група 33)</t>
  </si>
  <si>
    <t>Укупно одбитне ставке (кол. 10 + 11 + 12)</t>
  </si>
  <si>
    <t>Укупно капитал (кол. 9 - 13)</t>
  </si>
  <si>
    <t>Губитак изнад вис. капитала (група 35, осим рн 352)</t>
  </si>
  <si>
    <t>______________________________________</t>
  </si>
  <si>
    <t>Почетно стање или стање на дан 1. јануара претходне године</t>
  </si>
  <si>
    <t>Исправка материјално значајних грешака и промене рачуноводствених политика -повећање позиције</t>
  </si>
  <si>
    <t>Исправка материјално значајних грешака и промене рачуноводствених политика -смањење позиције</t>
  </si>
  <si>
    <t>Кориговано почетно стање или стање на дан 1. јануара претходне године (редни бр. 1 + 2 - 3)</t>
  </si>
  <si>
    <t>Емисије акција</t>
  </si>
  <si>
    <t>Смањење ревалоризационих резерви</t>
  </si>
  <si>
    <t>Нереализовани губици по основу компоненти осталог резултата</t>
  </si>
  <si>
    <t>Нето добитак периода</t>
  </si>
  <si>
    <t>Нето губитак периода</t>
  </si>
  <si>
    <t>Стицање сопствених акција (смањење капитала повећањем одбитних ставки)</t>
  </si>
  <si>
    <t>Продаја/отуђење сопствених акција (повећање капитала смањењем одбитних ставки)</t>
  </si>
  <si>
    <t>Пренос с једног на други облик капитала - повећање позиције</t>
  </si>
  <si>
    <t>Пренос с једног на други облик капитала - смањење позиције</t>
  </si>
  <si>
    <t>Смањење капитала по основу расподеле дивиденде</t>
  </si>
  <si>
    <t>Смањење капитала по основу обавеза према запосленима</t>
  </si>
  <si>
    <t>Остала повећања позиција</t>
  </si>
  <si>
    <t>Остала смањења позиција</t>
  </si>
  <si>
    <t>Остала повећања позиције</t>
  </si>
  <si>
    <t>Остала смањења позиције</t>
  </si>
  <si>
    <t xml:space="preserve">Претходна година </t>
  </si>
  <si>
    <t>Текућа година  rzir preko BU</t>
  </si>
  <si>
    <t xml:space="preserve">Текућа година </t>
  </si>
  <si>
    <t>_____________________________</t>
  </si>
  <si>
    <t xml:space="preserve">на дан </t>
  </si>
  <si>
    <t>године</t>
  </si>
  <si>
    <r>
      <rPr>
        <u/>
        <sz val="7"/>
        <rFont val="Calibri"/>
        <family val="2"/>
        <charset val="238"/>
      </rPr>
      <t>(у хиљадама динара)</t>
    </r>
  </si>
  <si>
    <r>
      <rPr>
        <sz val="9"/>
        <rFont val="Calibri"/>
        <family val="2"/>
        <charset val="238"/>
      </rPr>
      <t>1</t>
    </r>
  </si>
  <si>
    <r>
      <rPr>
        <sz val="9"/>
        <rFont val="Calibri"/>
        <family val="2"/>
        <charset val="238"/>
      </rPr>
      <t>2</t>
    </r>
  </si>
  <si>
    <r>
      <rPr>
        <sz val="9"/>
        <rFont val="Calibri"/>
        <family val="2"/>
        <charset val="238"/>
      </rPr>
      <t>3</t>
    </r>
  </si>
  <si>
    <r>
      <rPr>
        <sz val="9"/>
        <rFont val="Calibri"/>
        <family val="2"/>
        <charset val="238"/>
      </rPr>
      <t>4</t>
    </r>
  </si>
  <si>
    <r>
      <rPr>
        <sz val="9"/>
        <rFont val="Calibri"/>
        <family val="2"/>
        <charset val="238"/>
      </rPr>
      <t>6</t>
    </r>
  </si>
  <si>
    <r>
      <rPr>
        <b/>
        <sz val="9"/>
        <rFont val="Calibri"/>
        <family val="2"/>
        <charset val="238"/>
      </rPr>
      <t>А К Т И В А</t>
    </r>
  </si>
  <si>
    <r>
      <rPr>
        <sz val="9"/>
        <rFont val="Calibri"/>
        <family val="2"/>
        <charset val="238"/>
      </rPr>
      <t>0001</t>
    </r>
  </si>
  <si>
    <r>
      <rPr>
        <sz val="9"/>
        <rFont val="Calibri"/>
        <family val="2"/>
        <charset val="238"/>
      </rPr>
      <t>0002</t>
    </r>
  </si>
  <si>
    <r>
      <rPr>
        <sz val="9"/>
        <rFont val="Calibri"/>
        <family val="2"/>
        <charset val="238"/>
      </rPr>
      <t>0003</t>
    </r>
  </si>
  <si>
    <r>
      <rPr>
        <sz val="9"/>
        <rFont val="Calibri"/>
        <family val="2"/>
        <charset val="238"/>
      </rPr>
      <t>0004</t>
    </r>
  </si>
  <si>
    <r>
      <rPr>
        <sz val="9"/>
        <rFont val="Calibri"/>
        <family val="2"/>
        <charset val="238"/>
      </rPr>
      <t>0005</t>
    </r>
  </si>
  <si>
    <r>
      <rPr>
        <sz val="9"/>
        <rFont val="Calibri"/>
        <family val="2"/>
        <charset val="238"/>
      </rPr>
      <t>0006</t>
    </r>
  </si>
  <si>
    <r>
      <rPr>
        <sz val="9"/>
        <rFont val="Calibri"/>
        <family val="2"/>
        <charset val="238"/>
      </rPr>
      <t>0007</t>
    </r>
  </si>
  <si>
    <r>
      <rPr>
        <sz val="9"/>
        <rFont val="Calibri"/>
        <family val="2"/>
        <charset val="238"/>
      </rPr>
      <t>0008</t>
    </r>
  </si>
  <si>
    <r>
      <rPr>
        <sz val="9"/>
        <rFont val="Calibri"/>
        <family val="2"/>
        <charset val="238"/>
      </rPr>
      <t>0009</t>
    </r>
  </si>
  <si>
    <r>
      <rPr>
        <sz val="9"/>
        <rFont val="Calibri"/>
        <family val="2"/>
        <charset val="238"/>
      </rPr>
      <t>0010</t>
    </r>
  </si>
  <si>
    <r>
      <rPr>
        <sz val="9"/>
        <rFont val="Calibri"/>
        <family val="2"/>
        <charset val="238"/>
      </rPr>
      <t>0011</t>
    </r>
  </si>
  <si>
    <r>
      <rPr>
        <sz val="9"/>
        <rFont val="Calibri"/>
        <family val="2"/>
        <charset val="238"/>
      </rPr>
      <t>0012</t>
    </r>
  </si>
  <si>
    <r>
      <rPr>
        <sz val="9"/>
        <rFont val="Calibri"/>
        <family val="2"/>
        <charset val="238"/>
      </rPr>
      <t>0013</t>
    </r>
  </si>
  <si>
    <r>
      <rPr>
        <sz val="9"/>
        <rFont val="Calibri"/>
        <family val="2"/>
        <charset val="238"/>
      </rPr>
      <t>0014</t>
    </r>
  </si>
  <si>
    <r>
      <rPr>
        <sz val="9"/>
        <rFont val="Calibri"/>
        <family val="2"/>
        <charset val="238"/>
      </rPr>
      <t>0015</t>
    </r>
  </si>
  <si>
    <r>
      <rPr>
        <sz val="9"/>
        <rFont val="Calibri"/>
        <family val="2"/>
        <charset val="238"/>
      </rPr>
      <t>0016</t>
    </r>
  </si>
  <si>
    <r>
      <rPr>
        <sz val="9"/>
        <rFont val="Calibri"/>
        <family val="2"/>
        <charset val="238"/>
      </rPr>
      <t>0017</t>
    </r>
  </si>
  <si>
    <r>
      <rPr>
        <sz val="9"/>
        <rFont val="Calibri"/>
        <family val="2"/>
        <charset val="238"/>
      </rPr>
      <t>0018</t>
    </r>
  </si>
  <si>
    <r>
      <rPr>
        <sz val="9"/>
        <rFont val="Calibri"/>
        <family val="2"/>
        <charset val="238"/>
      </rPr>
      <t>0019</t>
    </r>
  </si>
  <si>
    <r>
      <rPr>
        <sz val="9"/>
        <rFont val="Calibri"/>
        <family val="2"/>
        <charset val="238"/>
      </rPr>
      <t>0020</t>
    </r>
  </si>
  <si>
    <r>
      <rPr>
        <sz val="9"/>
        <rFont val="Calibri"/>
        <family val="2"/>
        <charset val="238"/>
      </rPr>
      <t>0021</t>
    </r>
  </si>
  <si>
    <r>
      <rPr>
        <sz val="9"/>
        <rFont val="Calibri"/>
        <family val="2"/>
        <charset val="238"/>
      </rPr>
      <t>0022</t>
    </r>
  </si>
  <si>
    <r>
      <rPr>
        <sz val="9"/>
        <rFont val="Calibri"/>
        <family val="2"/>
        <charset val="238"/>
      </rPr>
      <t>0023</t>
    </r>
  </si>
  <si>
    <r>
      <rPr>
        <sz val="9"/>
        <rFont val="Calibri"/>
        <family val="2"/>
        <charset val="238"/>
      </rPr>
      <t>0024</t>
    </r>
  </si>
  <si>
    <r>
      <rPr>
        <sz val="9"/>
        <rFont val="Calibri"/>
        <family val="2"/>
        <charset val="238"/>
      </rPr>
      <t>0025</t>
    </r>
  </si>
  <si>
    <r>
      <rPr>
        <sz val="9"/>
        <rFont val="Calibri"/>
        <family val="2"/>
        <charset val="238"/>
      </rPr>
      <t>0026</t>
    </r>
  </si>
  <si>
    <r>
      <rPr>
        <sz val="9"/>
        <rFont val="Calibri"/>
        <family val="2"/>
        <charset val="238"/>
      </rPr>
      <t>0027</t>
    </r>
  </si>
  <si>
    <r>
      <rPr>
        <sz val="9"/>
        <rFont val="Calibri"/>
        <family val="2"/>
        <charset val="238"/>
      </rPr>
      <t>0028</t>
    </r>
  </si>
  <si>
    <r>
      <rPr>
        <sz val="9"/>
        <rFont val="Calibri"/>
        <family val="2"/>
        <charset val="238"/>
      </rPr>
      <t>0029</t>
    </r>
  </si>
  <si>
    <r>
      <rPr>
        <sz val="9"/>
        <rFont val="Calibri"/>
        <family val="2"/>
        <charset val="238"/>
      </rPr>
      <t>0030</t>
    </r>
  </si>
  <si>
    <r>
      <rPr>
        <sz val="9"/>
        <rFont val="Calibri"/>
        <family val="2"/>
        <charset val="238"/>
      </rPr>
      <t>0031</t>
    </r>
  </si>
  <si>
    <r>
      <rPr>
        <sz val="9"/>
        <rFont val="Calibri"/>
        <family val="2"/>
        <charset val="238"/>
      </rPr>
      <t>0032</t>
    </r>
  </si>
  <si>
    <r>
      <rPr>
        <sz val="9"/>
        <rFont val="Calibri"/>
        <family val="2"/>
        <charset val="238"/>
      </rPr>
      <t>0033</t>
    </r>
  </si>
  <si>
    <r>
      <rPr>
        <sz val="9"/>
        <rFont val="Calibri"/>
        <family val="2"/>
        <charset val="238"/>
      </rPr>
      <t>0034</t>
    </r>
  </si>
  <si>
    <r>
      <rPr>
        <sz val="9"/>
        <rFont val="Calibri"/>
        <family val="2"/>
        <charset val="238"/>
      </rPr>
      <t>0035</t>
    </r>
  </si>
  <si>
    <r>
      <rPr>
        <sz val="9"/>
        <rFont val="Calibri"/>
        <family val="2"/>
        <charset val="238"/>
      </rPr>
      <t>0036</t>
    </r>
  </si>
  <si>
    <r>
      <rPr>
        <sz val="9"/>
        <rFont val="Calibri"/>
        <family val="2"/>
        <charset val="238"/>
      </rPr>
      <t>0037</t>
    </r>
  </si>
  <si>
    <r>
      <rPr>
        <sz val="9"/>
        <rFont val="Calibri"/>
        <family val="2"/>
        <charset val="238"/>
      </rPr>
      <t>0038</t>
    </r>
  </si>
  <si>
    <r>
      <rPr>
        <sz val="9"/>
        <rFont val="Calibri"/>
        <family val="2"/>
        <charset val="238"/>
      </rPr>
      <t>0039</t>
    </r>
  </si>
  <si>
    <r>
      <rPr>
        <sz val="9"/>
        <rFont val="Calibri"/>
        <family val="2"/>
        <charset val="238"/>
      </rPr>
      <t>0040</t>
    </r>
  </si>
  <si>
    <r>
      <rPr>
        <sz val="9"/>
        <rFont val="Calibri"/>
        <family val="2"/>
        <charset val="238"/>
      </rPr>
      <t>0041</t>
    </r>
  </si>
  <si>
    <r>
      <rPr>
        <sz val="9"/>
        <rFont val="Calibri"/>
        <family val="2"/>
        <charset val="238"/>
      </rPr>
      <t>0042</t>
    </r>
  </si>
  <si>
    <r>
      <rPr>
        <sz val="9"/>
        <rFont val="Calibri"/>
        <family val="2"/>
        <charset val="238"/>
      </rPr>
      <t>0043</t>
    </r>
  </si>
  <si>
    <r>
      <rPr>
        <sz val="9"/>
        <rFont val="Calibri"/>
        <family val="2"/>
        <charset val="238"/>
      </rPr>
      <t>0044</t>
    </r>
  </si>
  <si>
    <r>
      <rPr>
        <sz val="9"/>
        <rFont val="Calibri"/>
        <family val="2"/>
        <charset val="238"/>
      </rPr>
      <t>0045</t>
    </r>
  </si>
  <si>
    <r>
      <rPr>
        <sz val="9"/>
        <rFont val="Calibri"/>
        <family val="2"/>
        <charset val="238"/>
      </rPr>
      <t>0046</t>
    </r>
  </si>
  <si>
    <r>
      <rPr>
        <sz val="9"/>
        <rFont val="Calibri"/>
        <family val="2"/>
        <charset val="238"/>
      </rPr>
      <t>0047</t>
    </r>
  </si>
  <si>
    <r>
      <rPr>
        <sz val="9"/>
        <rFont val="Calibri"/>
        <family val="2"/>
        <charset val="238"/>
      </rPr>
      <t>0048</t>
    </r>
  </si>
  <si>
    <r>
      <rPr>
        <sz val="9"/>
        <rFont val="Calibri"/>
        <family val="2"/>
        <charset val="238"/>
      </rPr>
      <t>0049</t>
    </r>
  </si>
  <si>
    <r>
      <rPr>
        <sz val="9"/>
        <rFont val="Calibri"/>
        <family val="2"/>
        <charset val="238"/>
      </rPr>
      <t>0050</t>
    </r>
  </si>
  <si>
    <r>
      <rPr>
        <sz val="9"/>
        <rFont val="Calibri"/>
        <family val="2"/>
        <charset val="238"/>
      </rPr>
      <t>0051</t>
    </r>
  </si>
  <si>
    <r>
      <rPr>
        <sz val="9"/>
        <rFont val="Calibri"/>
        <family val="2"/>
        <charset val="238"/>
      </rPr>
      <t>0052</t>
    </r>
  </si>
  <si>
    <r>
      <rPr>
        <b/>
        <sz val="9"/>
        <rFont val="Calibri"/>
        <family val="2"/>
        <charset val="238"/>
      </rPr>
      <t>0053</t>
    </r>
  </si>
  <si>
    <r>
      <rPr>
        <sz val="9"/>
        <rFont val="Calibri"/>
        <family val="2"/>
        <charset val="238"/>
      </rPr>
      <t>0054</t>
    </r>
  </si>
  <si>
    <t>Износ</t>
  </si>
  <si>
    <t>Текућа година</t>
  </si>
  <si>
    <t>Претходна година</t>
  </si>
  <si>
    <t>А.</t>
  </si>
  <si>
    <t>ТОКОВИ ГОТОВИНЕ ИЗ ПОСЛОВНИХ АКТИВНОСТИ</t>
  </si>
  <si>
    <t xml:space="preserve">  </t>
  </si>
  <si>
    <t>I.</t>
  </si>
  <si>
    <t>Приливи готовине из пословних активности (од 1 до 5)</t>
  </si>
  <si>
    <t>1. Премије осигурања и саосигурања и примљени аванси</t>
  </si>
  <si>
    <t>2. Премије реосигурања и ретроцесија</t>
  </si>
  <si>
    <t>3. Приливи од учешћа у накнади штета</t>
  </si>
  <si>
    <t>4. Примљене камате из пословних активности</t>
  </si>
  <si>
    <t>5. Остали приливи из редовног пословања</t>
  </si>
  <si>
    <t>II.</t>
  </si>
  <si>
    <t>Одливи готовине из пословних активности (од 1 до 9)</t>
  </si>
  <si>
    <t>1. Накнаде штета и уговорених износа из осигурања, удели у штетама из саосигурања и дати аванси</t>
  </si>
  <si>
    <t>2. Накнаде штета и удели у штетама из реосигурања и ретроцесија</t>
  </si>
  <si>
    <t>3. Премије саосигурања, реосигурања и ретроцесија</t>
  </si>
  <si>
    <t>4. Зараде, накнаде зарада и остали лични расходи</t>
  </si>
  <si>
    <t>5. Остали трошкови спровођења осигурања</t>
  </si>
  <si>
    <t>6. Плаћене камате</t>
  </si>
  <si>
    <t>7. Порез на добитак</t>
  </si>
  <si>
    <t>8. Плаћања по основу осталих јавних прихода</t>
  </si>
  <si>
    <t>9. Остали одливи готовине из редовног пословања</t>
  </si>
  <si>
    <t>III.</t>
  </si>
  <si>
    <t>Нето прилив готовине из пословних активности (I-II)</t>
  </si>
  <si>
    <t>IV.</t>
  </si>
  <si>
    <t>Нето одлив готовине из пословних активности   (II-I)</t>
  </si>
  <si>
    <t>Б.</t>
  </si>
  <si>
    <t>ТОКОВИ ГОТОВИНЕ ИЗ АКТИВНОСТИ ИНВЕСТИРАЊА</t>
  </si>
  <si>
    <t>Приливи готовине из активности инвестирања (од 1 до 5)</t>
  </si>
  <si>
    <t>1. Продаја акција и удела (нето приливи)</t>
  </si>
  <si>
    <t>2. Продаја нематеријалних улагања, некретнина, постројења, опреме и биолошких средстава</t>
  </si>
  <si>
    <t>3. Остали финансијски пласмани – депоновања и улагања (нето приливи)</t>
  </si>
  <si>
    <t>4. Примљене камате из активности инвестирања</t>
  </si>
  <si>
    <t>5. Примљене дивиденде и учешћа у резултату</t>
  </si>
  <si>
    <t>Одливи готовине из активности инвестирања (од 1 до 4)</t>
  </si>
  <si>
    <t>1. Куповина акција и удела (нето одливи)</t>
  </si>
  <si>
    <t>2. Куповина нематеријалних улагања, некретнина, постројења,     опреме и биолошких средстава</t>
  </si>
  <si>
    <t>3. Остали финансијски пласмани – депоновања и улагања (нето одливи)</t>
  </si>
  <si>
    <t>4. Плаћене камате</t>
  </si>
  <si>
    <t>Нето прилив готовине из активности инвестирања (I-II)</t>
  </si>
  <si>
    <t>Нето одлив готовине из активности инвестирања   (II-I)</t>
  </si>
  <si>
    <t>В.</t>
  </si>
  <si>
    <t>ТОКОВИ ГОТОВИНЕ ИЗ АКТИВНОСТИ ФИНАНСИРАЊА</t>
  </si>
  <si>
    <t>Приливи готовине из активности финансирања (од 1 до 3)</t>
  </si>
  <si>
    <t>1. Увећање основног капитала</t>
  </si>
  <si>
    <t>2. Дугорочни и краткорочни кредити (нето приливи)</t>
  </si>
  <si>
    <t>3. Остале дугорочне и краткорочне обавезе</t>
  </si>
  <si>
    <t>Одливи готовине из активности финансирања (од 1 до 4)</t>
  </si>
  <si>
    <t>1. Откуп сопствених акција и удела</t>
  </si>
  <si>
    <t>2. Дугорочни и краткорочни кредити и остале обавезе     (нето одливи)</t>
  </si>
  <si>
    <t>3. Финансијски лизинг</t>
  </si>
  <si>
    <t>4. Исплаћене дивиденде и учешћа у резултату</t>
  </si>
  <si>
    <t>Нето прилив готовине из активности финансирања (I-II)</t>
  </si>
  <si>
    <t>Нето одлив готовине из активности финансирања (II-I)</t>
  </si>
  <si>
    <t>Г.</t>
  </si>
  <si>
    <r>
      <t>СВЕГА ПРИЛИВИ ГОТОВИНЕ</t>
    </r>
    <r>
      <rPr>
        <b/>
        <sz val="8"/>
        <rFont val="Arial"/>
        <family val="2"/>
        <charset val="238"/>
      </rPr>
      <t xml:space="preserve"> (301+319+332)</t>
    </r>
  </si>
  <si>
    <t>Д.</t>
  </si>
  <si>
    <r>
      <t>СВЕГА ОДЛИВИ ГОТОВИНЕ</t>
    </r>
    <r>
      <rPr>
        <b/>
        <sz val="8"/>
        <rFont val="Arial"/>
        <family val="2"/>
        <charset val="238"/>
      </rPr>
      <t xml:space="preserve">   (307+325+336)</t>
    </r>
  </si>
  <si>
    <t>Ђ.</t>
  </si>
  <si>
    <r>
      <t>НЕТО ПРИЛИВИ ГОТОВИНЕ</t>
    </r>
    <r>
      <rPr>
        <b/>
        <sz val="8"/>
        <rFont val="Arial"/>
        <family val="2"/>
        <charset val="238"/>
      </rPr>
      <t xml:space="preserve">      (343-344)</t>
    </r>
  </si>
  <si>
    <t>Е.</t>
  </si>
  <si>
    <r>
      <t>НЕТО ОДЛИВИ ГОТОВИНЕ</t>
    </r>
    <r>
      <rPr>
        <b/>
        <sz val="8"/>
        <rFont val="Arial"/>
        <family val="2"/>
        <charset val="238"/>
      </rPr>
      <t xml:space="preserve">        (344-343)</t>
    </r>
  </si>
  <si>
    <t>Ж.</t>
  </si>
  <si>
    <t>ГОТОВИНА НА ПОЧЕТКУ ОБРАЧУНСКОГ ПЕРИОДА</t>
  </si>
  <si>
    <t>З.</t>
  </si>
  <si>
    <t>ПОЗИТИВНЕ КУРСНЕ РАЗЛИКЕ ПО ОСНОВУ ПРЕРАЧУНА ГОТОВИНЕ</t>
  </si>
  <si>
    <t>И.</t>
  </si>
  <si>
    <t>НЕГАТИВНЕ КУРСНЕ РАЗЛИКЕ ПО ОСНОВУ ПРЕРАЧУНА ГОТОВИНЕ</t>
  </si>
  <si>
    <t>Ј.</t>
  </si>
  <si>
    <t>ГОТОВИНА НА КРАЈУ ОБРАЧУНСКОГ ПЕРИОДА (345-346+347+348-349)</t>
  </si>
  <si>
    <t>00</t>
  </si>
  <si>
    <t>31.12</t>
  </si>
  <si>
    <t>План 2017</t>
  </si>
  <si>
    <t>_____________________________________</t>
  </si>
  <si>
    <t xml:space="preserve"> у периоду од   01.01.  до   31.12.  2017. године</t>
  </si>
  <si>
    <t>у периоду од 01.01.2017. до  31.12.2017. године</t>
  </si>
  <si>
    <t>Текућа година 31.12.2017</t>
  </si>
  <si>
    <t>Претходна година 31.12.2016</t>
  </si>
  <si>
    <t>01.01.2017 до  31.12.2017.</t>
  </si>
  <si>
    <t>у периоду од 01.01.2017. до 31.12.2017.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</si>
</sst>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36">
    <font>
      <sz val="10"/>
      <name val="Arial"/>
    </font>
    <font>
      <u/>
      <sz val="7"/>
      <name val="Arial Unicode MS"/>
      <family val="2"/>
      <charset val="238"/>
    </font>
    <font>
      <b/>
      <sz val="12"/>
      <name val="Arial Unicode MS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u/>
      <sz val="7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7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1"/>
      <color indexed="8"/>
      <name val="Arial Narrow"/>
      <family val="2"/>
      <charset val="238"/>
    </font>
    <font>
      <b/>
      <sz val="10"/>
      <name val="Zurich LtCn BT"/>
      <family val="2"/>
    </font>
    <font>
      <sz val="10"/>
      <name val="Zurich LtCn BT"/>
      <family val="2"/>
    </font>
    <font>
      <b/>
      <sz val="8"/>
      <color indexed="8"/>
      <name val="Arial Narrow"/>
      <family val="2"/>
      <charset val="238"/>
    </font>
    <font>
      <b/>
      <sz val="8"/>
      <name val="Zurich LtCn BT"/>
      <family val="2"/>
    </font>
    <font>
      <sz val="10"/>
      <name val="Zurich LtCn BT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8"/>
      <name val="Arial"/>
      <family val="2"/>
      <charset val="238"/>
    </font>
    <font>
      <b/>
      <sz val="11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Zurich LtCn BT"/>
      <charset val="238"/>
    </font>
    <font>
      <sz val="10"/>
      <color theme="1"/>
      <name val="Zurich LtCn BT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5" fillId="0" borderId="3"/>
  </cellStyleXfs>
  <cellXfs count="32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8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7" fillId="0" borderId="4" xfId="0" applyFont="1" applyBorder="1" applyAlignment="1">
      <alignment horizontal="left" vertical="top" wrapText="1"/>
    </xf>
    <xf numFmtId="3" fontId="6" fillId="0" borderId="0" xfId="0" applyNumberFormat="1" applyFont="1"/>
    <xf numFmtId="4" fontId="6" fillId="0" borderId="0" xfId="0" applyNumberFormat="1" applyFont="1"/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/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right" vertical="top"/>
    </xf>
    <xf numFmtId="0" fontId="6" fillId="0" borderId="3" xfId="0" applyFont="1" applyBorder="1" applyAlignment="1">
      <alignment vertical="top"/>
    </xf>
    <xf numFmtId="0" fontId="11" fillId="0" borderId="0" xfId="0" applyFont="1"/>
    <xf numFmtId="3" fontId="11" fillId="0" borderId="0" xfId="0" applyNumberFormat="1" applyFont="1"/>
    <xf numFmtId="4" fontId="11" fillId="0" borderId="18" xfId="0" applyNumberFormat="1" applyFont="1" applyBorder="1"/>
    <xf numFmtId="0" fontId="13" fillId="0" borderId="3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13" fillId="0" borderId="0" xfId="0" applyFont="1"/>
    <xf numFmtId="0" fontId="11" fillId="0" borderId="3" xfId="0" applyFont="1" applyBorder="1"/>
    <xf numFmtId="0" fontId="14" fillId="0" borderId="3" xfId="0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2" fontId="6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top" wrapText="1"/>
    </xf>
    <xf numFmtId="0" fontId="6" fillId="0" borderId="4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15" xfId="0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3" fontId="7" fillId="0" borderId="4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vertical="center"/>
    </xf>
    <xf numFmtId="3" fontId="6" fillId="0" borderId="4" xfId="0" applyNumberFormat="1" applyFont="1" applyBorder="1" applyAlignment="1">
      <alignment horizontal="left" vertical="center"/>
    </xf>
    <xf numFmtId="4" fontId="6" fillId="0" borderId="0" xfId="0" applyNumberFormat="1" applyFont="1" applyAlignment="1">
      <alignment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/>
    </xf>
    <xf numFmtId="3" fontId="6" fillId="3" borderId="11" xfId="0" applyNumberFormat="1" applyFont="1" applyFill="1" applyBorder="1" applyAlignment="1">
      <alignment horizontal="right" vertical="center"/>
    </xf>
    <xf numFmtId="0" fontId="6" fillId="3" borderId="0" xfId="0" applyFont="1" applyFill="1" applyAlignment="1">
      <alignment vertical="center"/>
    </xf>
    <xf numFmtId="0" fontId="6" fillId="0" borderId="6" xfId="0" applyFont="1" applyBorder="1" applyAlignment="1">
      <alignment horizontal="left" vertical="center"/>
    </xf>
    <xf numFmtId="3" fontId="6" fillId="0" borderId="4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11" fillId="0" borderId="4" xfId="0" applyFont="1" applyBorder="1" applyAlignment="1">
      <alignment horizontal="left" vertical="center"/>
    </xf>
    <xf numFmtId="10" fontId="6" fillId="0" borderId="0" xfId="0" applyNumberFormat="1" applyFont="1" applyAlignment="1">
      <alignment vertical="center"/>
    </xf>
    <xf numFmtId="3" fontId="11" fillId="0" borderId="3" xfId="0" applyNumberFormat="1" applyFont="1" applyFill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1" fillId="0" borderId="18" xfId="0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4" fontId="6" fillId="3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3" xfId="0" applyFont="1" applyBorder="1" applyAlignment="1">
      <alignment horizontal="right"/>
    </xf>
    <xf numFmtId="0" fontId="6" fillId="0" borderId="11" xfId="0" applyFont="1" applyFill="1" applyBorder="1" applyAlignment="1">
      <alignment vertical="center" wrapText="1"/>
    </xf>
    <xf numFmtId="0" fontId="11" fillId="0" borderId="16" xfId="0" applyFont="1" applyBorder="1" applyAlignment="1">
      <alignment horizontal="center" vertical="top"/>
    </xf>
    <xf numFmtId="0" fontId="7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left" vertical="top"/>
    </xf>
    <xf numFmtId="0" fontId="6" fillId="0" borderId="1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Alignment="1">
      <alignment horizontal="center"/>
    </xf>
    <xf numFmtId="0" fontId="11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3" fontId="6" fillId="3" borderId="4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0" fontId="11" fillId="3" borderId="8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/>
    </xf>
    <xf numFmtId="3" fontId="6" fillId="2" borderId="11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3" fontId="6" fillId="3" borderId="6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20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49" fontId="10" fillId="0" borderId="0" xfId="0" applyNumberFormat="1" applyFont="1" applyAlignment="1">
      <alignment horizontal="center"/>
    </xf>
    <xf numFmtId="0" fontId="6" fillId="0" borderId="18" xfId="0" applyFont="1" applyBorder="1"/>
    <xf numFmtId="0" fontId="11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right" vertical="center"/>
    </xf>
    <xf numFmtId="0" fontId="10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justify" vertical="center"/>
    </xf>
    <xf numFmtId="3" fontId="6" fillId="0" borderId="4" xfId="0" applyNumberFormat="1" applyFont="1" applyBorder="1" applyAlignment="1">
      <alignment horizontal="justify" vertical="center"/>
    </xf>
    <xf numFmtId="0" fontId="10" fillId="0" borderId="4" xfId="0" applyFont="1" applyBorder="1" applyAlignment="1">
      <alignment horizontal="left" vertical="center"/>
    </xf>
    <xf numFmtId="3" fontId="6" fillId="0" borderId="1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vertical="center" wrapText="1" shrinkToFi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vertical="center" wrapText="1"/>
    </xf>
    <xf numFmtId="0" fontId="6" fillId="0" borderId="30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26" xfId="0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2" fontId="6" fillId="0" borderId="15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11" fillId="4" borderId="16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left" vertical="center"/>
    </xf>
    <xf numFmtId="3" fontId="6" fillId="4" borderId="15" xfId="0" applyNumberFormat="1" applyFont="1" applyFill="1" applyBorder="1" applyAlignment="1">
      <alignment horizontal="right" vertical="center"/>
    </xf>
    <xf numFmtId="3" fontId="23" fillId="3" borderId="39" xfId="0" applyNumberFormat="1" applyFont="1" applyFill="1" applyBorder="1" applyAlignment="1" applyProtection="1">
      <alignment vertical="center" wrapText="1"/>
      <protection locked="0"/>
    </xf>
    <xf numFmtId="3" fontId="25" fillId="3" borderId="37" xfId="0" applyNumberFormat="1" applyFont="1" applyFill="1" applyBorder="1" applyAlignment="1" applyProtection="1">
      <alignment vertical="center" wrapText="1"/>
      <protection locked="0"/>
    </xf>
    <xf numFmtId="3" fontId="26" fillId="3" borderId="39" xfId="0" applyNumberFormat="1" applyFont="1" applyFill="1" applyBorder="1" applyAlignment="1" applyProtection="1">
      <alignment vertical="center" wrapText="1"/>
      <protection locked="0"/>
    </xf>
    <xf numFmtId="49" fontId="27" fillId="3" borderId="39" xfId="0" applyNumberFormat="1" applyFont="1" applyFill="1" applyBorder="1" applyAlignment="1" applyProtection="1">
      <alignment horizontal="left" vertical="center" wrapText="1"/>
    </xf>
    <xf numFmtId="49" fontId="28" fillId="3" borderId="39" xfId="0" applyNumberFormat="1" applyFont="1" applyFill="1" applyBorder="1" applyAlignment="1" applyProtection="1">
      <alignment horizontal="center" vertical="center" wrapText="1"/>
    </xf>
    <xf numFmtId="3" fontId="22" fillId="3" borderId="37" xfId="0" applyNumberFormat="1" applyFont="1" applyFill="1" applyBorder="1" applyAlignment="1" applyProtection="1">
      <alignment vertical="center" wrapText="1"/>
      <protection locked="0"/>
    </xf>
    <xf numFmtId="49" fontId="30" fillId="3" borderId="34" xfId="0" applyNumberFormat="1" applyFont="1" applyFill="1" applyBorder="1" applyAlignment="1" applyProtection="1">
      <alignment horizontal="center" vertical="center" wrapText="1"/>
    </xf>
    <xf numFmtId="49" fontId="31" fillId="3" borderId="37" xfId="0" applyNumberFormat="1" applyFont="1" applyFill="1" applyBorder="1" applyAlignment="1" applyProtection="1">
      <alignment horizontal="center" vertical="center" wrapText="1"/>
    </xf>
    <xf numFmtId="49" fontId="30" fillId="3" borderId="38" xfId="0" applyNumberFormat="1" applyFont="1" applyFill="1" applyBorder="1" applyAlignment="1" applyProtection="1">
      <alignment horizontal="center" vertical="center" wrapText="1"/>
    </xf>
    <xf numFmtId="49" fontId="30" fillId="3" borderId="39" xfId="0" applyNumberFormat="1" applyFont="1" applyFill="1" applyBorder="1" applyAlignment="1" applyProtection="1">
      <alignment horizontal="center" vertical="center" wrapText="1"/>
    </xf>
    <xf numFmtId="49" fontId="32" fillId="3" borderId="39" xfId="0" applyNumberFormat="1" applyFont="1" applyFill="1" applyBorder="1" applyAlignment="1" applyProtection="1">
      <alignment horizontal="left" vertical="center" wrapText="1"/>
    </xf>
    <xf numFmtId="3" fontId="22" fillId="3" borderId="39" xfId="0" applyNumberFormat="1" applyFont="1" applyFill="1" applyBorder="1" applyAlignment="1" applyProtection="1">
      <alignment vertical="center" wrapText="1"/>
      <protection locked="0"/>
    </xf>
    <xf numFmtId="49" fontId="30" fillId="3" borderId="37" xfId="0" applyNumberFormat="1" applyFon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2" fontId="6" fillId="0" borderId="20" xfId="0" applyNumberFormat="1" applyFont="1" applyFill="1" applyBorder="1" applyAlignment="1">
      <alignment horizontal="right" vertical="center"/>
    </xf>
    <xf numFmtId="3" fontId="7" fillId="0" borderId="9" xfId="0" applyNumberFormat="1" applyFont="1" applyBorder="1" applyAlignment="1">
      <alignment horizontal="right" vertical="center"/>
    </xf>
    <xf numFmtId="3" fontId="6" fillId="3" borderId="19" xfId="0" applyNumberFormat="1" applyFont="1" applyFill="1" applyBorder="1" applyAlignment="1">
      <alignment horizontal="right" vertical="center"/>
    </xf>
    <xf numFmtId="3" fontId="6" fillId="0" borderId="7" xfId="0" applyNumberFormat="1" applyFont="1" applyBorder="1" applyAlignment="1">
      <alignment horizontal="right" vertical="center"/>
    </xf>
    <xf numFmtId="4" fontId="6" fillId="0" borderId="3" xfId="0" applyNumberFormat="1" applyFont="1" applyFill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 wrapText="1"/>
    </xf>
    <xf numFmtId="4" fontId="6" fillId="0" borderId="3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3" fontId="6" fillId="4" borderId="2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3" fontId="6" fillId="0" borderId="19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wrapText="1"/>
    </xf>
    <xf numFmtId="0" fontId="7" fillId="4" borderId="42" xfId="0" applyFont="1" applyFill="1" applyBorder="1" applyAlignment="1">
      <alignment horizontal="center" vertical="center" wrapText="1"/>
    </xf>
    <xf numFmtId="2" fontId="6" fillId="0" borderId="31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3" fontId="6" fillId="0" borderId="12" xfId="0" applyNumberFormat="1" applyFont="1" applyBorder="1" applyAlignment="1">
      <alignment horizontal="right" vertical="center"/>
    </xf>
    <xf numFmtId="3" fontId="6" fillId="3" borderId="12" xfId="0" applyNumberFormat="1" applyFont="1" applyFill="1" applyBorder="1" applyAlignment="1">
      <alignment horizontal="right" vertical="center"/>
    </xf>
    <xf numFmtId="3" fontId="6" fillId="3" borderId="9" xfId="0" applyNumberFormat="1" applyFont="1" applyFill="1" applyBorder="1" applyAlignment="1">
      <alignment horizontal="right" vertical="center"/>
    </xf>
    <xf numFmtId="3" fontId="6" fillId="3" borderId="29" xfId="0" applyNumberFormat="1" applyFont="1" applyFill="1" applyBorder="1" applyAlignment="1">
      <alignment horizontal="right" vertical="center"/>
    </xf>
    <xf numFmtId="3" fontId="6" fillId="2" borderId="9" xfId="0" applyNumberFormat="1" applyFont="1" applyFill="1" applyBorder="1" applyAlignment="1">
      <alignment horizontal="right" vertical="center"/>
    </xf>
    <xf numFmtId="3" fontId="6" fillId="0" borderId="42" xfId="0" applyNumberFormat="1" applyFont="1" applyBorder="1" applyAlignment="1">
      <alignment horizontal="right" vertical="center"/>
    </xf>
    <xf numFmtId="49" fontId="21" fillId="0" borderId="48" xfId="0" applyNumberFormat="1" applyFont="1" applyBorder="1" applyAlignment="1" applyProtection="1">
      <alignment horizontal="center" vertical="center" wrapText="1"/>
    </xf>
    <xf numFmtId="49" fontId="22" fillId="0" borderId="48" xfId="0" applyNumberFormat="1" applyFont="1" applyBorder="1" applyAlignment="1" applyProtection="1">
      <alignment horizontal="center" vertical="center" wrapText="1"/>
      <protection locked="0"/>
    </xf>
    <xf numFmtId="49" fontId="23" fillId="0" borderId="49" xfId="0" applyNumberFormat="1" applyFont="1" applyBorder="1" applyAlignment="1" applyProtection="1">
      <alignment horizontal="center" vertical="center" wrapText="1"/>
      <protection locked="0"/>
    </xf>
    <xf numFmtId="3" fontId="25" fillId="3" borderId="50" xfId="0" applyNumberFormat="1" applyFont="1" applyFill="1" applyBorder="1" applyAlignment="1" applyProtection="1">
      <alignment vertical="center" wrapText="1"/>
      <protection locked="0"/>
    </xf>
    <xf numFmtId="3" fontId="22" fillId="3" borderId="51" xfId="0" applyNumberFormat="1" applyFont="1" applyFill="1" applyBorder="1" applyAlignment="1" applyProtection="1">
      <alignment vertical="center" wrapText="1"/>
      <protection locked="0"/>
    </xf>
    <xf numFmtId="3" fontId="23" fillId="3" borderId="51" xfId="0" applyNumberFormat="1" applyFont="1" applyFill="1" applyBorder="1" applyAlignment="1" applyProtection="1">
      <alignment vertical="center" wrapText="1"/>
      <protection locked="0"/>
    </xf>
    <xf numFmtId="3" fontId="26" fillId="3" borderId="51" xfId="0" applyNumberFormat="1" applyFont="1" applyFill="1" applyBorder="1" applyAlignment="1" applyProtection="1">
      <alignment vertical="center" wrapText="1"/>
      <protection locked="0"/>
    </xf>
    <xf numFmtId="3" fontId="22" fillId="3" borderId="50" xfId="0" applyNumberFormat="1" applyFont="1" applyFill="1" applyBorder="1" applyAlignment="1" applyProtection="1">
      <alignment vertical="center" wrapText="1"/>
      <protection locked="0"/>
    </xf>
    <xf numFmtId="49" fontId="30" fillId="3" borderId="52" xfId="0" applyNumberFormat="1" applyFont="1" applyFill="1" applyBorder="1" applyAlignment="1" applyProtection="1">
      <alignment horizontal="center" vertical="center" wrapText="1"/>
    </xf>
    <xf numFmtId="49" fontId="30" fillId="3" borderId="55" xfId="0" applyNumberFormat="1" applyFont="1" applyFill="1" applyBorder="1" applyAlignment="1" applyProtection="1">
      <alignment horizontal="center" vertical="center" wrapText="1"/>
    </xf>
    <xf numFmtId="3" fontId="22" fillId="3" borderId="55" xfId="0" applyNumberFormat="1" applyFont="1" applyFill="1" applyBorder="1" applyAlignment="1" applyProtection="1">
      <alignment vertical="center" wrapText="1"/>
      <protection locked="0"/>
    </xf>
    <xf numFmtId="3" fontId="22" fillId="3" borderId="56" xfId="0" applyNumberFormat="1" applyFont="1" applyFill="1" applyBorder="1" applyAlignment="1" applyProtection="1">
      <alignment vertical="center" wrapText="1"/>
      <protection locked="0"/>
    </xf>
    <xf numFmtId="0" fontId="6" fillId="3" borderId="8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center" vertical="center"/>
    </xf>
    <xf numFmtId="3" fontId="7" fillId="3" borderId="4" xfId="0" applyNumberFormat="1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3" fontId="33" fillId="0" borderId="39" xfId="0" applyNumberFormat="1" applyFont="1" applyFill="1" applyBorder="1" applyAlignment="1" applyProtection="1">
      <alignment vertical="center" wrapText="1"/>
      <protection locked="0"/>
    </xf>
    <xf numFmtId="3" fontId="26" fillId="0" borderId="39" xfId="0" applyNumberFormat="1" applyFont="1" applyFill="1" applyBorder="1" applyAlignment="1" applyProtection="1">
      <alignment vertical="center" wrapText="1"/>
      <protection locked="0"/>
    </xf>
    <xf numFmtId="3" fontId="23" fillId="0" borderId="39" xfId="0" applyNumberFormat="1" applyFont="1" applyBorder="1" applyAlignment="1" applyProtection="1">
      <alignment vertical="center" wrapText="1"/>
      <protection locked="0"/>
    </xf>
    <xf numFmtId="3" fontId="23" fillId="0" borderId="39" xfId="0" applyNumberFormat="1" applyFont="1" applyFill="1" applyBorder="1" applyAlignment="1" applyProtection="1">
      <alignment vertical="center" wrapText="1"/>
      <protection locked="0"/>
    </xf>
    <xf numFmtId="3" fontId="34" fillId="0" borderId="39" xfId="0" applyNumberFormat="1" applyFont="1" applyFill="1" applyBorder="1" applyAlignment="1" applyProtection="1">
      <alignment vertical="center" wrapText="1"/>
      <protection locked="0"/>
    </xf>
    <xf numFmtId="3" fontId="34" fillId="3" borderId="39" xfId="0" applyNumberFormat="1" applyFont="1" applyFill="1" applyBorder="1" applyAlignment="1" applyProtection="1">
      <alignment vertical="center" wrapText="1"/>
      <protection locked="0"/>
    </xf>
    <xf numFmtId="3" fontId="33" fillId="3" borderId="39" xfId="0" applyNumberFormat="1" applyFont="1" applyFill="1" applyBorder="1" applyAlignment="1" applyProtection="1">
      <alignment vertical="center" wrapText="1"/>
      <protection locked="0"/>
    </xf>
    <xf numFmtId="3" fontId="23" fillId="0" borderId="51" xfId="0" applyNumberFormat="1" applyFont="1" applyBorder="1" applyAlignment="1" applyProtection="1">
      <alignment vertical="center" wrapText="1"/>
      <protection locked="0"/>
    </xf>
    <xf numFmtId="3" fontId="6" fillId="0" borderId="0" xfId="0" applyNumberFormat="1" applyFont="1" applyFill="1" applyAlignment="1">
      <alignment vertical="center"/>
    </xf>
    <xf numFmtId="0" fontId="7" fillId="4" borderId="1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 wrapText="1"/>
    </xf>
    <xf numFmtId="0" fontId="7" fillId="4" borderId="40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/>
    </xf>
    <xf numFmtId="0" fontId="10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/>
    </xf>
    <xf numFmtId="0" fontId="7" fillId="4" borderId="21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31" fillId="3" borderId="35" xfId="0" applyNumberFormat="1" applyFont="1" applyFill="1" applyBorder="1" applyAlignment="1" applyProtection="1">
      <alignment horizontal="left" vertical="center" wrapText="1"/>
    </xf>
    <xf numFmtId="49" fontId="31" fillId="3" borderId="36" xfId="0" applyNumberFormat="1" applyFont="1" applyFill="1" applyBorder="1" applyAlignment="1" applyProtection="1">
      <alignment horizontal="left" vertical="center" wrapText="1"/>
    </xf>
    <xf numFmtId="49" fontId="31" fillId="3" borderId="44" xfId="0" applyNumberFormat="1" applyFont="1" applyFill="1" applyBorder="1" applyAlignment="1" applyProtection="1">
      <alignment horizontal="left" vertical="center" wrapText="1"/>
    </xf>
    <xf numFmtId="49" fontId="31" fillId="3" borderId="43" xfId="0" applyNumberFormat="1" applyFont="1" applyFill="1" applyBorder="1" applyAlignment="1" applyProtection="1">
      <alignment horizontal="left" vertical="center" wrapText="1"/>
    </xf>
    <xf numFmtId="49" fontId="31" fillId="3" borderId="53" xfId="0" applyNumberFormat="1" applyFont="1" applyFill="1" applyBorder="1" applyAlignment="1" applyProtection="1">
      <alignment horizontal="left" vertical="center" wrapText="1"/>
    </xf>
    <xf numFmtId="49" fontId="31" fillId="3" borderId="54" xfId="0" applyNumberFormat="1" applyFont="1" applyFill="1" applyBorder="1" applyAlignment="1" applyProtection="1">
      <alignment horizontal="left" vertical="center" wrapText="1"/>
    </xf>
    <xf numFmtId="49" fontId="24" fillId="0" borderId="45" xfId="0" applyNumberFormat="1" applyFont="1" applyFill="1" applyBorder="1" applyAlignment="1" applyProtection="1">
      <alignment horizontal="center" vertical="center" wrapText="1"/>
    </xf>
    <xf numFmtId="49" fontId="24" fillId="0" borderId="46" xfId="0" applyNumberFormat="1" applyFont="1" applyFill="1" applyBorder="1" applyAlignment="1" applyProtection="1">
      <alignment horizontal="center" vertical="center" wrapText="1"/>
    </xf>
    <xf numFmtId="49" fontId="24" fillId="0" borderId="47" xfId="0" applyNumberFormat="1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7" fillId="4" borderId="57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3" fontId="6" fillId="2" borderId="19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tabSelected="1" zoomScaleNormal="100" workbookViewId="0">
      <selection activeCell="F7" sqref="F7"/>
    </sheetView>
  </sheetViews>
  <sheetFormatPr defaultColWidth="40" defaultRowHeight="12.75"/>
  <cols>
    <col min="1" max="1" width="10.28515625" style="18" customWidth="1"/>
    <col min="2" max="2" width="25.7109375" style="18" customWidth="1"/>
    <col min="3" max="3" width="6.7109375" style="18" customWidth="1"/>
    <col min="4" max="4" width="10" style="18" customWidth="1"/>
    <col min="5" max="5" width="16.7109375" style="18" customWidth="1"/>
    <col min="6" max="6" width="16.5703125" style="18" customWidth="1"/>
    <col min="7" max="255" width="40" style="18"/>
    <col min="256" max="256" width="10.28515625" style="18" customWidth="1"/>
    <col min="257" max="257" width="25.7109375" style="18" customWidth="1"/>
    <col min="258" max="258" width="6.7109375" style="18" customWidth="1"/>
    <col min="259" max="259" width="10.7109375" style="18" customWidth="1"/>
    <col min="260" max="260" width="16.7109375" style="18" customWidth="1"/>
    <col min="261" max="262" width="14.7109375" style="18" customWidth="1"/>
    <col min="263" max="511" width="40" style="18"/>
    <col min="512" max="512" width="10.28515625" style="18" customWidth="1"/>
    <col min="513" max="513" width="25.7109375" style="18" customWidth="1"/>
    <col min="514" max="514" width="6.7109375" style="18" customWidth="1"/>
    <col min="515" max="515" width="10.7109375" style="18" customWidth="1"/>
    <col min="516" max="516" width="16.7109375" style="18" customWidth="1"/>
    <col min="517" max="518" width="14.7109375" style="18" customWidth="1"/>
    <col min="519" max="767" width="40" style="18"/>
    <col min="768" max="768" width="10.28515625" style="18" customWidth="1"/>
    <col min="769" max="769" width="25.7109375" style="18" customWidth="1"/>
    <col min="770" max="770" width="6.7109375" style="18" customWidth="1"/>
    <col min="771" max="771" width="10.7109375" style="18" customWidth="1"/>
    <col min="772" max="772" width="16.7109375" style="18" customWidth="1"/>
    <col min="773" max="774" width="14.7109375" style="18" customWidth="1"/>
    <col min="775" max="1023" width="40" style="18"/>
    <col min="1024" max="1024" width="10.28515625" style="18" customWidth="1"/>
    <col min="1025" max="1025" width="25.7109375" style="18" customWidth="1"/>
    <col min="1026" max="1026" width="6.7109375" style="18" customWidth="1"/>
    <col min="1027" max="1027" width="10.7109375" style="18" customWidth="1"/>
    <col min="1028" max="1028" width="16.7109375" style="18" customWidth="1"/>
    <col min="1029" max="1030" width="14.7109375" style="18" customWidth="1"/>
    <col min="1031" max="1279" width="40" style="18"/>
    <col min="1280" max="1280" width="10.28515625" style="18" customWidth="1"/>
    <col min="1281" max="1281" width="25.7109375" style="18" customWidth="1"/>
    <col min="1282" max="1282" width="6.7109375" style="18" customWidth="1"/>
    <col min="1283" max="1283" width="10.7109375" style="18" customWidth="1"/>
    <col min="1284" max="1284" width="16.7109375" style="18" customWidth="1"/>
    <col min="1285" max="1286" width="14.7109375" style="18" customWidth="1"/>
    <col min="1287" max="1535" width="40" style="18"/>
    <col min="1536" max="1536" width="10.28515625" style="18" customWidth="1"/>
    <col min="1537" max="1537" width="25.7109375" style="18" customWidth="1"/>
    <col min="1538" max="1538" width="6.7109375" style="18" customWidth="1"/>
    <col min="1539" max="1539" width="10.7109375" style="18" customWidth="1"/>
    <col min="1540" max="1540" width="16.7109375" style="18" customWidth="1"/>
    <col min="1541" max="1542" width="14.7109375" style="18" customWidth="1"/>
    <col min="1543" max="1791" width="40" style="18"/>
    <col min="1792" max="1792" width="10.28515625" style="18" customWidth="1"/>
    <col min="1793" max="1793" width="25.7109375" style="18" customWidth="1"/>
    <col min="1794" max="1794" width="6.7109375" style="18" customWidth="1"/>
    <col min="1795" max="1795" width="10.7109375" style="18" customWidth="1"/>
    <col min="1796" max="1796" width="16.7109375" style="18" customWidth="1"/>
    <col min="1797" max="1798" width="14.7109375" style="18" customWidth="1"/>
    <col min="1799" max="2047" width="40" style="18"/>
    <col min="2048" max="2048" width="10.28515625" style="18" customWidth="1"/>
    <col min="2049" max="2049" width="25.7109375" style="18" customWidth="1"/>
    <col min="2050" max="2050" width="6.7109375" style="18" customWidth="1"/>
    <col min="2051" max="2051" width="10.7109375" style="18" customWidth="1"/>
    <col min="2052" max="2052" width="16.7109375" style="18" customWidth="1"/>
    <col min="2053" max="2054" width="14.7109375" style="18" customWidth="1"/>
    <col min="2055" max="2303" width="40" style="18"/>
    <col min="2304" max="2304" width="10.28515625" style="18" customWidth="1"/>
    <col min="2305" max="2305" width="25.7109375" style="18" customWidth="1"/>
    <col min="2306" max="2306" width="6.7109375" style="18" customWidth="1"/>
    <col min="2307" max="2307" width="10.7109375" style="18" customWidth="1"/>
    <col min="2308" max="2308" width="16.7109375" style="18" customWidth="1"/>
    <col min="2309" max="2310" width="14.7109375" style="18" customWidth="1"/>
    <col min="2311" max="2559" width="40" style="18"/>
    <col min="2560" max="2560" width="10.28515625" style="18" customWidth="1"/>
    <col min="2561" max="2561" width="25.7109375" style="18" customWidth="1"/>
    <col min="2562" max="2562" width="6.7109375" style="18" customWidth="1"/>
    <col min="2563" max="2563" width="10.7109375" style="18" customWidth="1"/>
    <col min="2564" max="2564" width="16.7109375" style="18" customWidth="1"/>
    <col min="2565" max="2566" width="14.7109375" style="18" customWidth="1"/>
    <col min="2567" max="2815" width="40" style="18"/>
    <col min="2816" max="2816" width="10.28515625" style="18" customWidth="1"/>
    <col min="2817" max="2817" width="25.7109375" style="18" customWidth="1"/>
    <col min="2818" max="2818" width="6.7109375" style="18" customWidth="1"/>
    <col min="2819" max="2819" width="10.7109375" style="18" customWidth="1"/>
    <col min="2820" max="2820" width="16.7109375" style="18" customWidth="1"/>
    <col min="2821" max="2822" width="14.7109375" style="18" customWidth="1"/>
    <col min="2823" max="3071" width="40" style="18"/>
    <col min="3072" max="3072" width="10.28515625" style="18" customWidth="1"/>
    <col min="3073" max="3073" width="25.7109375" style="18" customWidth="1"/>
    <col min="3074" max="3074" width="6.7109375" style="18" customWidth="1"/>
    <col min="3075" max="3075" width="10.7109375" style="18" customWidth="1"/>
    <col min="3076" max="3076" width="16.7109375" style="18" customWidth="1"/>
    <col min="3077" max="3078" width="14.7109375" style="18" customWidth="1"/>
    <col min="3079" max="3327" width="40" style="18"/>
    <col min="3328" max="3328" width="10.28515625" style="18" customWidth="1"/>
    <col min="3329" max="3329" width="25.7109375" style="18" customWidth="1"/>
    <col min="3330" max="3330" width="6.7109375" style="18" customWidth="1"/>
    <col min="3331" max="3331" width="10.7109375" style="18" customWidth="1"/>
    <col min="3332" max="3332" width="16.7109375" style="18" customWidth="1"/>
    <col min="3333" max="3334" width="14.7109375" style="18" customWidth="1"/>
    <col min="3335" max="3583" width="40" style="18"/>
    <col min="3584" max="3584" width="10.28515625" style="18" customWidth="1"/>
    <col min="3585" max="3585" width="25.7109375" style="18" customWidth="1"/>
    <col min="3586" max="3586" width="6.7109375" style="18" customWidth="1"/>
    <col min="3587" max="3587" width="10.7109375" style="18" customWidth="1"/>
    <col min="3588" max="3588" width="16.7109375" style="18" customWidth="1"/>
    <col min="3589" max="3590" width="14.7109375" style="18" customWidth="1"/>
    <col min="3591" max="3839" width="40" style="18"/>
    <col min="3840" max="3840" width="10.28515625" style="18" customWidth="1"/>
    <col min="3841" max="3841" width="25.7109375" style="18" customWidth="1"/>
    <col min="3842" max="3842" width="6.7109375" style="18" customWidth="1"/>
    <col min="3843" max="3843" width="10.7109375" style="18" customWidth="1"/>
    <col min="3844" max="3844" width="16.7109375" style="18" customWidth="1"/>
    <col min="3845" max="3846" width="14.7109375" style="18" customWidth="1"/>
    <col min="3847" max="4095" width="40" style="18"/>
    <col min="4096" max="4096" width="10.28515625" style="18" customWidth="1"/>
    <col min="4097" max="4097" width="25.7109375" style="18" customWidth="1"/>
    <col min="4098" max="4098" width="6.7109375" style="18" customWidth="1"/>
    <col min="4099" max="4099" width="10.7109375" style="18" customWidth="1"/>
    <col min="4100" max="4100" width="16.7109375" style="18" customWidth="1"/>
    <col min="4101" max="4102" width="14.7109375" style="18" customWidth="1"/>
    <col min="4103" max="4351" width="40" style="18"/>
    <col min="4352" max="4352" width="10.28515625" style="18" customWidth="1"/>
    <col min="4353" max="4353" width="25.7109375" style="18" customWidth="1"/>
    <col min="4354" max="4354" width="6.7109375" style="18" customWidth="1"/>
    <col min="4355" max="4355" width="10.7109375" style="18" customWidth="1"/>
    <col min="4356" max="4356" width="16.7109375" style="18" customWidth="1"/>
    <col min="4357" max="4358" width="14.7109375" style="18" customWidth="1"/>
    <col min="4359" max="4607" width="40" style="18"/>
    <col min="4608" max="4608" width="10.28515625" style="18" customWidth="1"/>
    <col min="4609" max="4609" width="25.7109375" style="18" customWidth="1"/>
    <col min="4610" max="4610" width="6.7109375" style="18" customWidth="1"/>
    <col min="4611" max="4611" width="10.7109375" style="18" customWidth="1"/>
    <col min="4612" max="4612" width="16.7109375" style="18" customWidth="1"/>
    <col min="4613" max="4614" width="14.7109375" style="18" customWidth="1"/>
    <col min="4615" max="4863" width="40" style="18"/>
    <col min="4864" max="4864" width="10.28515625" style="18" customWidth="1"/>
    <col min="4865" max="4865" width="25.7109375" style="18" customWidth="1"/>
    <col min="4866" max="4866" width="6.7109375" style="18" customWidth="1"/>
    <col min="4867" max="4867" width="10.7109375" style="18" customWidth="1"/>
    <col min="4868" max="4868" width="16.7109375" style="18" customWidth="1"/>
    <col min="4869" max="4870" width="14.7109375" style="18" customWidth="1"/>
    <col min="4871" max="5119" width="40" style="18"/>
    <col min="5120" max="5120" width="10.28515625" style="18" customWidth="1"/>
    <col min="5121" max="5121" width="25.7109375" style="18" customWidth="1"/>
    <col min="5122" max="5122" width="6.7109375" style="18" customWidth="1"/>
    <col min="5123" max="5123" width="10.7109375" style="18" customWidth="1"/>
    <col min="5124" max="5124" width="16.7109375" style="18" customWidth="1"/>
    <col min="5125" max="5126" width="14.7109375" style="18" customWidth="1"/>
    <col min="5127" max="5375" width="40" style="18"/>
    <col min="5376" max="5376" width="10.28515625" style="18" customWidth="1"/>
    <col min="5377" max="5377" width="25.7109375" style="18" customWidth="1"/>
    <col min="5378" max="5378" width="6.7109375" style="18" customWidth="1"/>
    <col min="5379" max="5379" width="10.7109375" style="18" customWidth="1"/>
    <col min="5380" max="5380" width="16.7109375" style="18" customWidth="1"/>
    <col min="5381" max="5382" width="14.7109375" style="18" customWidth="1"/>
    <col min="5383" max="5631" width="40" style="18"/>
    <col min="5632" max="5632" width="10.28515625" style="18" customWidth="1"/>
    <col min="5633" max="5633" width="25.7109375" style="18" customWidth="1"/>
    <col min="5634" max="5634" width="6.7109375" style="18" customWidth="1"/>
    <col min="5635" max="5635" width="10.7109375" style="18" customWidth="1"/>
    <col min="5636" max="5636" width="16.7109375" style="18" customWidth="1"/>
    <col min="5637" max="5638" width="14.7109375" style="18" customWidth="1"/>
    <col min="5639" max="5887" width="40" style="18"/>
    <col min="5888" max="5888" width="10.28515625" style="18" customWidth="1"/>
    <col min="5889" max="5889" width="25.7109375" style="18" customWidth="1"/>
    <col min="5890" max="5890" width="6.7109375" style="18" customWidth="1"/>
    <col min="5891" max="5891" width="10.7109375" style="18" customWidth="1"/>
    <col min="5892" max="5892" width="16.7109375" style="18" customWidth="1"/>
    <col min="5893" max="5894" width="14.7109375" style="18" customWidth="1"/>
    <col min="5895" max="6143" width="40" style="18"/>
    <col min="6144" max="6144" width="10.28515625" style="18" customWidth="1"/>
    <col min="6145" max="6145" width="25.7109375" style="18" customWidth="1"/>
    <col min="6146" max="6146" width="6.7109375" style="18" customWidth="1"/>
    <col min="6147" max="6147" width="10.7109375" style="18" customWidth="1"/>
    <col min="6148" max="6148" width="16.7109375" style="18" customWidth="1"/>
    <col min="6149" max="6150" width="14.7109375" style="18" customWidth="1"/>
    <col min="6151" max="6399" width="40" style="18"/>
    <col min="6400" max="6400" width="10.28515625" style="18" customWidth="1"/>
    <col min="6401" max="6401" width="25.7109375" style="18" customWidth="1"/>
    <col min="6402" max="6402" width="6.7109375" style="18" customWidth="1"/>
    <col min="6403" max="6403" width="10.7109375" style="18" customWidth="1"/>
    <col min="6404" max="6404" width="16.7109375" style="18" customWidth="1"/>
    <col min="6405" max="6406" width="14.7109375" style="18" customWidth="1"/>
    <col min="6407" max="6655" width="40" style="18"/>
    <col min="6656" max="6656" width="10.28515625" style="18" customWidth="1"/>
    <col min="6657" max="6657" width="25.7109375" style="18" customWidth="1"/>
    <col min="6658" max="6658" width="6.7109375" style="18" customWidth="1"/>
    <col min="6659" max="6659" width="10.7109375" style="18" customWidth="1"/>
    <col min="6660" max="6660" width="16.7109375" style="18" customWidth="1"/>
    <col min="6661" max="6662" width="14.7109375" style="18" customWidth="1"/>
    <col min="6663" max="6911" width="40" style="18"/>
    <col min="6912" max="6912" width="10.28515625" style="18" customWidth="1"/>
    <col min="6913" max="6913" width="25.7109375" style="18" customWidth="1"/>
    <col min="6914" max="6914" width="6.7109375" style="18" customWidth="1"/>
    <col min="6915" max="6915" width="10.7109375" style="18" customWidth="1"/>
    <col min="6916" max="6916" width="16.7109375" style="18" customWidth="1"/>
    <col min="6917" max="6918" width="14.7109375" style="18" customWidth="1"/>
    <col min="6919" max="7167" width="40" style="18"/>
    <col min="7168" max="7168" width="10.28515625" style="18" customWidth="1"/>
    <col min="7169" max="7169" width="25.7109375" style="18" customWidth="1"/>
    <col min="7170" max="7170" width="6.7109375" style="18" customWidth="1"/>
    <col min="7171" max="7171" width="10.7109375" style="18" customWidth="1"/>
    <col min="7172" max="7172" width="16.7109375" style="18" customWidth="1"/>
    <col min="7173" max="7174" width="14.7109375" style="18" customWidth="1"/>
    <col min="7175" max="7423" width="40" style="18"/>
    <col min="7424" max="7424" width="10.28515625" style="18" customWidth="1"/>
    <col min="7425" max="7425" width="25.7109375" style="18" customWidth="1"/>
    <col min="7426" max="7426" width="6.7109375" style="18" customWidth="1"/>
    <col min="7427" max="7427" width="10.7109375" style="18" customWidth="1"/>
    <col min="7428" max="7428" width="16.7109375" style="18" customWidth="1"/>
    <col min="7429" max="7430" width="14.7109375" style="18" customWidth="1"/>
    <col min="7431" max="7679" width="40" style="18"/>
    <col min="7680" max="7680" width="10.28515625" style="18" customWidth="1"/>
    <col min="7681" max="7681" width="25.7109375" style="18" customWidth="1"/>
    <col min="7682" max="7682" width="6.7109375" style="18" customWidth="1"/>
    <col min="7683" max="7683" width="10.7109375" style="18" customWidth="1"/>
    <col min="7684" max="7684" width="16.7109375" style="18" customWidth="1"/>
    <col min="7685" max="7686" width="14.7109375" style="18" customWidth="1"/>
    <col min="7687" max="7935" width="40" style="18"/>
    <col min="7936" max="7936" width="10.28515625" style="18" customWidth="1"/>
    <col min="7937" max="7937" width="25.7109375" style="18" customWidth="1"/>
    <col min="7938" max="7938" width="6.7109375" style="18" customWidth="1"/>
    <col min="7939" max="7939" width="10.7109375" style="18" customWidth="1"/>
    <col min="7940" max="7940" width="16.7109375" style="18" customWidth="1"/>
    <col min="7941" max="7942" width="14.7109375" style="18" customWidth="1"/>
    <col min="7943" max="8191" width="40" style="18"/>
    <col min="8192" max="8192" width="10.28515625" style="18" customWidth="1"/>
    <col min="8193" max="8193" width="25.7109375" style="18" customWidth="1"/>
    <col min="8194" max="8194" width="6.7109375" style="18" customWidth="1"/>
    <col min="8195" max="8195" width="10.7109375" style="18" customWidth="1"/>
    <col min="8196" max="8196" width="16.7109375" style="18" customWidth="1"/>
    <col min="8197" max="8198" width="14.7109375" style="18" customWidth="1"/>
    <col min="8199" max="8447" width="40" style="18"/>
    <col min="8448" max="8448" width="10.28515625" style="18" customWidth="1"/>
    <col min="8449" max="8449" width="25.7109375" style="18" customWidth="1"/>
    <col min="8450" max="8450" width="6.7109375" style="18" customWidth="1"/>
    <col min="8451" max="8451" width="10.7109375" style="18" customWidth="1"/>
    <col min="8452" max="8452" width="16.7109375" style="18" customWidth="1"/>
    <col min="8453" max="8454" width="14.7109375" style="18" customWidth="1"/>
    <col min="8455" max="8703" width="40" style="18"/>
    <col min="8704" max="8704" width="10.28515625" style="18" customWidth="1"/>
    <col min="8705" max="8705" width="25.7109375" style="18" customWidth="1"/>
    <col min="8706" max="8706" width="6.7109375" style="18" customWidth="1"/>
    <col min="8707" max="8707" width="10.7109375" style="18" customWidth="1"/>
    <col min="8708" max="8708" width="16.7109375" style="18" customWidth="1"/>
    <col min="8709" max="8710" width="14.7109375" style="18" customWidth="1"/>
    <col min="8711" max="8959" width="40" style="18"/>
    <col min="8960" max="8960" width="10.28515625" style="18" customWidth="1"/>
    <col min="8961" max="8961" width="25.7109375" style="18" customWidth="1"/>
    <col min="8962" max="8962" width="6.7109375" style="18" customWidth="1"/>
    <col min="8963" max="8963" width="10.7109375" style="18" customWidth="1"/>
    <col min="8964" max="8964" width="16.7109375" style="18" customWidth="1"/>
    <col min="8965" max="8966" width="14.7109375" style="18" customWidth="1"/>
    <col min="8967" max="9215" width="40" style="18"/>
    <col min="9216" max="9216" width="10.28515625" style="18" customWidth="1"/>
    <col min="9217" max="9217" width="25.7109375" style="18" customWidth="1"/>
    <col min="9218" max="9218" width="6.7109375" style="18" customWidth="1"/>
    <col min="9219" max="9219" width="10.7109375" style="18" customWidth="1"/>
    <col min="9220" max="9220" width="16.7109375" style="18" customWidth="1"/>
    <col min="9221" max="9222" width="14.7109375" style="18" customWidth="1"/>
    <col min="9223" max="9471" width="40" style="18"/>
    <col min="9472" max="9472" width="10.28515625" style="18" customWidth="1"/>
    <col min="9473" max="9473" width="25.7109375" style="18" customWidth="1"/>
    <col min="9474" max="9474" width="6.7109375" style="18" customWidth="1"/>
    <col min="9475" max="9475" width="10.7109375" style="18" customWidth="1"/>
    <col min="9476" max="9476" width="16.7109375" style="18" customWidth="1"/>
    <col min="9477" max="9478" width="14.7109375" style="18" customWidth="1"/>
    <col min="9479" max="9727" width="40" style="18"/>
    <col min="9728" max="9728" width="10.28515625" style="18" customWidth="1"/>
    <col min="9729" max="9729" width="25.7109375" style="18" customWidth="1"/>
    <col min="9730" max="9730" width="6.7109375" style="18" customWidth="1"/>
    <col min="9731" max="9731" width="10.7109375" style="18" customWidth="1"/>
    <col min="9732" max="9732" width="16.7109375" style="18" customWidth="1"/>
    <col min="9733" max="9734" width="14.7109375" style="18" customWidth="1"/>
    <col min="9735" max="9983" width="40" style="18"/>
    <col min="9984" max="9984" width="10.28515625" style="18" customWidth="1"/>
    <col min="9985" max="9985" width="25.7109375" style="18" customWidth="1"/>
    <col min="9986" max="9986" width="6.7109375" style="18" customWidth="1"/>
    <col min="9987" max="9987" width="10.7109375" style="18" customWidth="1"/>
    <col min="9988" max="9988" width="16.7109375" style="18" customWidth="1"/>
    <col min="9989" max="9990" width="14.7109375" style="18" customWidth="1"/>
    <col min="9991" max="10239" width="40" style="18"/>
    <col min="10240" max="10240" width="10.28515625" style="18" customWidth="1"/>
    <col min="10241" max="10241" width="25.7109375" style="18" customWidth="1"/>
    <col min="10242" max="10242" width="6.7109375" style="18" customWidth="1"/>
    <col min="10243" max="10243" width="10.7109375" style="18" customWidth="1"/>
    <col min="10244" max="10244" width="16.7109375" style="18" customWidth="1"/>
    <col min="10245" max="10246" width="14.7109375" style="18" customWidth="1"/>
    <col min="10247" max="10495" width="40" style="18"/>
    <col min="10496" max="10496" width="10.28515625" style="18" customWidth="1"/>
    <col min="10497" max="10497" width="25.7109375" style="18" customWidth="1"/>
    <col min="10498" max="10498" width="6.7109375" style="18" customWidth="1"/>
    <col min="10499" max="10499" width="10.7109375" style="18" customWidth="1"/>
    <col min="10500" max="10500" width="16.7109375" style="18" customWidth="1"/>
    <col min="10501" max="10502" width="14.7109375" style="18" customWidth="1"/>
    <col min="10503" max="10751" width="40" style="18"/>
    <col min="10752" max="10752" width="10.28515625" style="18" customWidth="1"/>
    <col min="10753" max="10753" width="25.7109375" style="18" customWidth="1"/>
    <col min="10754" max="10754" width="6.7109375" style="18" customWidth="1"/>
    <col min="10755" max="10755" width="10.7109375" style="18" customWidth="1"/>
    <col min="10756" max="10756" width="16.7109375" style="18" customWidth="1"/>
    <col min="10757" max="10758" width="14.7109375" style="18" customWidth="1"/>
    <col min="10759" max="11007" width="40" style="18"/>
    <col min="11008" max="11008" width="10.28515625" style="18" customWidth="1"/>
    <col min="11009" max="11009" width="25.7109375" style="18" customWidth="1"/>
    <col min="11010" max="11010" width="6.7109375" style="18" customWidth="1"/>
    <col min="11011" max="11011" width="10.7109375" style="18" customWidth="1"/>
    <col min="11012" max="11012" width="16.7109375" style="18" customWidth="1"/>
    <col min="11013" max="11014" width="14.7109375" style="18" customWidth="1"/>
    <col min="11015" max="11263" width="40" style="18"/>
    <col min="11264" max="11264" width="10.28515625" style="18" customWidth="1"/>
    <col min="11265" max="11265" width="25.7109375" style="18" customWidth="1"/>
    <col min="11266" max="11266" width="6.7109375" style="18" customWidth="1"/>
    <col min="11267" max="11267" width="10.7109375" style="18" customWidth="1"/>
    <col min="11268" max="11268" width="16.7109375" style="18" customWidth="1"/>
    <col min="11269" max="11270" width="14.7109375" style="18" customWidth="1"/>
    <col min="11271" max="11519" width="40" style="18"/>
    <col min="11520" max="11520" width="10.28515625" style="18" customWidth="1"/>
    <col min="11521" max="11521" width="25.7109375" style="18" customWidth="1"/>
    <col min="11522" max="11522" width="6.7109375" style="18" customWidth="1"/>
    <col min="11523" max="11523" width="10.7109375" style="18" customWidth="1"/>
    <col min="11524" max="11524" width="16.7109375" style="18" customWidth="1"/>
    <col min="11525" max="11526" width="14.7109375" style="18" customWidth="1"/>
    <col min="11527" max="11775" width="40" style="18"/>
    <col min="11776" max="11776" width="10.28515625" style="18" customWidth="1"/>
    <col min="11777" max="11777" width="25.7109375" style="18" customWidth="1"/>
    <col min="11778" max="11778" width="6.7109375" style="18" customWidth="1"/>
    <col min="11779" max="11779" width="10.7109375" style="18" customWidth="1"/>
    <col min="11780" max="11780" width="16.7109375" style="18" customWidth="1"/>
    <col min="11781" max="11782" width="14.7109375" style="18" customWidth="1"/>
    <col min="11783" max="12031" width="40" style="18"/>
    <col min="12032" max="12032" width="10.28515625" style="18" customWidth="1"/>
    <col min="12033" max="12033" width="25.7109375" style="18" customWidth="1"/>
    <col min="12034" max="12034" width="6.7109375" style="18" customWidth="1"/>
    <col min="12035" max="12035" width="10.7109375" style="18" customWidth="1"/>
    <col min="12036" max="12036" width="16.7109375" style="18" customWidth="1"/>
    <col min="12037" max="12038" width="14.7109375" style="18" customWidth="1"/>
    <col min="12039" max="12287" width="40" style="18"/>
    <col min="12288" max="12288" width="10.28515625" style="18" customWidth="1"/>
    <col min="12289" max="12289" width="25.7109375" style="18" customWidth="1"/>
    <col min="12290" max="12290" width="6.7109375" style="18" customWidth="1"/>
    <col min="12291" max="12291" width="10.7109375" style="18" customWidth="1"/>
    <col min="12292" max="12292" width="16.7109375" style="18" customWidth="1"/>
    <col min="12293" max="12294" width="14.7109375" style="18" customWidth="1"/>
    <col min="12295" max="12543" width="40" style="18"/>
    <col min="12544" max="12544" width="10.28515625" style="18" customWidth="1"/>
    <col min="12545" max="12545" width="25.7109375" style="18" customWidth="1"/>
    <col min="12546" max="12546" width="6.7109375" style="18" customWidth="1"/>
    <col min="12547" max="12547" width="10.7109375" style="18" customWidth="1"/>
    <col min="12548" max="12548" width="16.7109375" style="18" customWidth="1"/>
    <col min="12549" max="12550" width="14.7109375" style="18" customWidth="1"/>
    <col min="12551" max="12799" width="40" style="18"/>
    <col min="12800" max="12800" width="10.28515625" style="18" customWidth="1"/>
    <col min="12801" max="12801" width="25.7109375" style="18" customWidth="1"/>
    <col min="12802" max="12802" width="6.7109375" style="18" customWidth="1"/>
    <col min="12803" max="12803" width="10.7109375" style="18" customWidth="1"/>
    <col min="12804" max="12804" width="16.7109375" style="18" customWidth="1"/>
    <col min="12805" max="12806" width="14.7109375" style="18" customWidth="1"/>
    <col min="12807" max="13055" width="40" style="18"/>
    <col min="13056" max="13056" width="10.28515625" style="18" customWidth="1"/>
    <col min="13057" max="13057" width="25.7109375" style="18" customWidth="1"/>
    <col min="13058" max="13058" width="6.7109375" style="18" customWidth="1"/>
    <col min="13059" max="13059" width="10.7109375" style="18" customWidth="1"/>
    <col min="13060" max="13060" width="16.7109375" style="18" customWidth="1"/>
    <col min="13061" max="13062" width="14.7109375" style="18" customWidth="1"/>
    <col min="13063" max="13311" width="40" style="18"/>
    <col min="13312" max="13312" width="10.28515625" style="18" customWidth="1"/>
    <col min="13313" max="13313" width="25.7109375" style="18" customWidth="1"/>
    <col min="13314" max="13314" width="6.7109375" style="18" customWidth="1"/>
    <col min="13315" max="13315" width="10.7109375" style="18" customWidth="1"/>
    <col min="13316" max="13316" width="16.7109375" style="18" customWidth="1"/>
    <col min="13317" max="13318" width="14.7109375" style="18" customWidth="1"/>
    <col min="13319" max="13567" width="40" style="18"/>
    <col min="13568" max="13568" width="10.28515625" style="18" customWidth="1"/>
    <col min="13569" max="13569" width="25.7109375" style="18" customWidth="1"/>
    <col min="13570" max="13570" width="6.7109375" style="18" customWidth="1"/>
    <col min="13571" max="13571" width="10.7109375" style="18" customWidth="1"/>
    <col min="13572" max="13572" width="16.7109375" style="18" customWidth="1"/>
    <col min="13573" max="13574" width="14.7109375" style="18" customWidth="1"/>
    <col min="13575" max="13823" width="40" style="18"/>
    <col min="13824" max="13824" width="10.28515625" style="18" customWidth="1"/>
    <col min="13825" max="13825" width="25.7109375" style="18" customWidth="1"/>
    <col min="13826" max="13826" width="6.7109375" style="18" customWidth="1"/>
    <col min="13827" max="13827" width="10.7109375" style="18" customWidth="1"/>
    <col min="13828" max="13828" width="16.7109375" style="18" customWidth="1"/>
    <col min="13829" max="13830" width="14.7109375" style="18" customWidth="1"/>
    <col min="13831" max="14079" width="40" style="18"/>
    <col min="14080" max="14080" width="10.28515625" style="18" customWidth="1"/>
    <col min="14081" max="14081" width="25.7109375" style="18" customWidth="1"/>
    <col min="14082" max="14082" width="6.7109375" style="18" customWidth="1"/>
    <col min="14083" max="14083" width="10.7109375" style="18" customWidth="1"/>
    <col min="14084" max="14084" width="16.7109375" style="18" customWidth="1"/>
    <col min="14085" max="14086" width="14.7109375" style="18" customWidth="1"/>
    <col min="14087" max="14335" width="40" style="18"/>
    <col min="14336" max="14336" width="10.28515625" style="18" customWidth="1"/>
    <col min="14337" max="14337" width="25.7109375" style="18" customWidth="1"/>
    <col min="14338" max="14338" width="6.7109375" style="18" customWidth="1"/>
    <col min="14339" max="14339" width="10.7109375" style="18" customWidth="1"/>
    <col min="14340" max="14340" width="16.7109375" style="18" customWidth="1"/>
    <col min="14341" max="14342" width="14.7109375" style="18" customWidth="1"/>
    <col min="14343" max="14591" width="40" style="18"/>
    <col min="14592" max="14592" width="10.28515625" style="18" customWidth="1"/>
    <col min="14593" max="14593" width="25.7109375" style="18" customWidth="1"/>
    <col min="14594" max="14594" width="6.7109375" style="18" customWidth="1"/>
    <col min="14595" max="14595" width="10.7109375" style="18" customWidth="1"/>
    <col min="14596" max="14596" width="16.7109375" style="18" customWidth="1"/>
    <col min="14597" max="14598" width="14.7109375" style="18" customWidth="1"/>
    <col min="14599" max="14847" width="40" style="18"/>
    <col min="14848" max="14848" width="10.28515625" style="18" customWidth="1"/>
    <col min="14849" max="14849" width="25.7109375" style="18" customWidth="1"/>
    <col min="14850" max="14850" width="6.7109375" style="18" customWidth="1"/>
    <col min="14851" max="14851" width="10.7109375" style="18" customWidth="1"/>
    <col min="14852" max="14852" width="16.7109375" style="18" customWidth="1"/>
    <col min="14853" max="14854" width="14.7109375" style="18" customWidth="1"/>
    <col min="14855" max="15103" width="40" style="18"/>
    <col min="15104" max="15104" width="10.28515625" style="18" customWidth="1"/>
    <col min="15105" max="15105" width="25.7109375" style="18" customWidth="1"/>
    <col min="15106" max="15106" width="6.7109375" style="18" customWidth="1"/>
    <col min="15107" max="15107" width="10.7109375" style="18" customWidth="1"/>
    <col min="15108" max="15108" width="16.7109375" style="18" customWidth="1"/>
    <col min="15109" max="15110" width="14.7109375" style="18" customWidth="1"/>
    <col min="15111" max="15359" width="40" style="18"/>
    <col min="15360" max="15360" width="10.28515625" style="18" customWidth="1"/>
    <col min="15361" max="15361" width="25.7109375" style="18" customWidth="1"/>
    <col min="15362" max="15362" width="6.7109375" style="18" customWidth="1"/>
    <col min="15363" max="15363" width="10.7109375" style="18" customWidth="1"/>
    <col min="15364" max="15364" width="16.7109375" style="18" customWidth="1"/>
    <col min="15365" max="15366" width="14.7109375" style="18" customWidth="1"/>
    <col min="15367" max="15615" width="40" style="18"/>
    <col min="15616" max="15616" width="10.28515625" style="18" customWidth="1"/>
    <col min="15617" max="15617" width="25.7109375" style="18" customWidth="1"/>
    <col min="15618" max="15618" width="6.7109375" style="18" customWidth="1"/>
    <col min="15619" max="15619" width="10.7109375" style="18" customWidth="1"/>
    <col min="15620" max="15620" width="16.7109375" style="18" customWidth="1"/>
    <col min="15621" max="15622" width="14.7109375" style="18" customWidth="1"/>
    <col min="15623" max="15871" width="40" style="18"/>
    <col min="15872" max="15872" width="10.28515625" style="18" customWidth="1"/>
    <col min="15873" max="15873" width="25.7109375" style="18" customWidth="1"/>
    <col min="15874" max="15874" width="6.7109375" style="18" customWidth="1"/>
    <col min="15875" max="15875" width="10.7109375" style="18" customWidth="1"/>
    <col min="15876" max="15876" width="16.7109375" style="18" customWidth="1"/>
    <col min="15877" max="15878" width="14.7109375" style="18" customWidth="1"/>
    <col min="15879" max="16127" width="40" style="18"/>
    <col min="16128" max="16128" width="10.28515625" style="18" customWidth="1"/>
    <col min="16129" max="16129" width="25.7109375" style="18" customWidth="1"/>
    <col min="16130" max="16130" width="6.7109375" style="18" customWidth="1"/>
    <col min="16131" max="16131" width="10.7109375" style="18" customWidth="1"/>
    <col min="16132" max="16132" width="16.7109375" style="18" customWidth="1"/>
    <col min="16133" max="16134" width="14.7109375" style="18" customWidth="1"/>
    <col min="16135" max="16384" width="40" style="18"/>
  </cols>
  <sheetData>
    <row r="1" spans="1:6" s="1" customFormat="1" ht="18.75">
      <c r="A1" s="24" t="s">
        <v>258</v>
      </c>
      <c r="C1" s="212"/>
    </row>
    <row r="2" spans="1:6" s="1" customFormat="1" ht="15.75">
      <c r="A2" s="16" t="s">
        <v>16</v>
      </c>
      <c r="C2" s="212"/>
    </row>
    <row r="3" spans="1:6" s="1" customFormat="1" ht="15.75">
      <c r="A3" s="16" t="s">
        <v>260</v>
      </c>
      <c r="C3" s="212"/>
    </row>
    <row r="4" spans="1:6" s="1" customFormat="1" ht="15.75">
      <c r="A4" s="16" t="s">
        <v>259</v>
      </c>
      <c r="B4" s="9"/>
      <c r="C4" s="211"/>
      <c r="D4" s="9"/>
      <c r="E4" s="9"/>
      <c r="F4" s="9"/>
    </row>
    <row r="5" spans="1:6">
      <c r="A5" s="274"/>
      <c r="B5" s="274"/>
      <c r="C5" s="274"/>
      <c r="D5" s="274"/>
      <c r="E5" s="274"/>
      <c r="F5" s="274"/>
    </row>
    <row r="6" spans="1:6" ht="15.75">
      <c r="A6" s="275" t="s">
        <v>187</v>
      </c>
      <c r="B6" s="275"/>
      <c r="C6" s="275"/>
      <c r="D6" s="275"/>
      <c r="E6" s="275"/>
      <c r="F6" s="275"/>
    </row>
    <row r="7" spans="1:6" ht="15.75">
      <c r="B7" s="276" t="s">
        <v>1104</v>
      </c>
      <c r="C7" s="276"/>
      <c r="D7" s="227" t="s">
        <v>1240</v>
      </c>
      <c r="E7" s="268" t="s">
        <v>1105</v>
      </c>
      <c r="F7" s="324">
        <v>2017</v>
      </c>
    </row>
    <row r="9" spans="1:6" ht="13.5" thickBot="1">
      <c r="F9" s="186" t="s">
        <v>1106</v>
      </c>
    </row>
    <row r="10" spans="1:6" s="19" customFormat="1">
      <c r="A10" s="277" t="s">
        <v>189</v>
      </c>
      <c r="B10" s="280" t="s">
        <v>522</v>
      </c>
      <c r="C10" s="283" t="s">
        <v>5</v>
      </c>
      <c r="D10" s="286" t="s">
        <v>518</v>
      </c>
      <c r="E10" s="269"/>
      <c r="F10" s="270"/>
    </row>
    <row r="11" spans="1:6" s="19" customFormat="1" ht="12.75" customHeight="1">
      <c r="A11" s="278"/>
      <c r="B11" s="281"/>
      <c r="C11" s="284"/>
      <c r="D11" s="271"/>
      <c r="E11" s="271" t="s">
        <v>1102</v>
      </c>
      <c r="F11" s="322" t="s">
        <v>1169</v>
      </c>
    </row>
    <row r="12" spans="1:6" s="19" customFormat="1" ht="13.5" thickBot="1">
      <c r="A12" s="279"/>
      <c r="B12" s="282"/>
      <c r="C12" s="285"/>
      <c r="D12" s="272"/>
      <c r="E12" s="272"/>
      <c r="F12" s="323"/>
    </row>
    <row r="13" spans="1:6" ht="13.5" thickBot="1">
      <c r="A13" s="103" t="s">
        <v>1107</v>
      </c>
      <c r="B13" s="187" t="s">
        <v>1108</v>
      </c>
      <c r="C13" s="104" t="s">
        <v>1109</v>
      </c>
      <c r="D13" s="104" t="s">
        <v>1110</v>
      </c>
      <c r="E13" s="104">
        <v>5</v>
      </c>
      <c r="F13" s="214" t="s">
        <v>1111</v>
      </c>
    </row>
    <row r="14" spans="1:6" s="109" customFormat="1">
      <c r="A14" s="106"/>
      <c r="B14" s="188" t="s">
        <v>1112</v>
      </c>
      <c r="C14" s="107"/>
      <c r="D14" s="108"/>
      <c r="E14" s="189"/>
      <c r="F14" s="215"/>
    </row>
    <row r="15" spans="1:6" ht="25.5">
      <c r="A15" s="28" t="s">
        <v>1239</v>
      </c>
      <c r="B15" s="36" t="s">
        <v>524</v>
      </c>
      <c r="C15" s="40" t="s">
        <v>1113</v>
      </c>
      <c r="D15" s="50"/>
      <c r="E15" s="62">
        <v>0</v>
      </c>
      <c r="F15" s="63">
        <v>0</v>
      </c>
    </row>
    <row r="16" spans="1:6" ht="38.25">
      <c r="A16" s="28"/>
      <c r="B16" s="36" t="s">
        <v>525</v>
      </c>
      <c r="C16" s="40" t="s">
        <v>1114</v>
      </c>
      <c r="D16" s="50"/>
      <c r="E16" s="61">
        <f>SUM(E17+E18+E19+E20+E23+E24+E35+E36+E35+E36)</f>
        <v>61106</v>
      </c>
      <c r="F16" s="216">
        <f>SUM(F17+F18+F19+F20+F23+F24+F35+F36+F35+F36)</f>
        <v>66537</v>
      </c>
    </row>
    <row r="17" spans="1:8" ht="33.75">
      <c r="A17" s="28" t="s">
        <v>262</v>
      </c>
      <c r="B17" s="37" t="s">
        <v>526</v>
      </c>
      <c r="C17" s="40" t="s">
        <v>1115</v>
      </c>
      <c r="D17" s="50"/>
      <c r="E17" s="62">
        <v>5583</v>
      </c>
      <c r="F17" s="63">
        <v>2771</v>
      </c>
      <c r="H17" s="64"/>
    </row>
    <row r="18" spans="1:8">
      <c r="A18" s="28" t="s">
        <v>263</v>
      </c>
      <c r="B18" s="37" t="s">
        <v>527</v>
      </c>
      <c r="C18" s="40" t="s">
        <v>1116</v>
      </c>
      <c r="D18" s="50"/>
      <c r="E18" s="62">
        <v>0</v>
      </c>
      <c r="F18" s="63">
        <v>0</v>
      </c>
    </row>
    <row r="19" spans="1:8">
      <c r="A19" s="28" t="s">
        <v>264</v>
      </c>
      <c r="B19" s="37" t="s">
        <v>528</v>
      </c>
      <c r="C19" s="40" t="s">
        <v>1117</v>
      </c>
      <c r="D19" s="50"/>
      <c r="E19" s="62">
        <v>18348</v>
      </c>
      <c r="F19" s="63">
        <v>28908</v>
      </c>
    </row>
    <row r="20" spans="1:8" ht="45">
      <c r="A20" s="28" t="s">
        <v>265</v>
      </c>
      <c r="B20" s="37" t="s">
        <v>1</v>
      </c>
      <c r="C20" s="40" t="s">
        <v>1118</v>
      </c>
      <c r="D20" s="50"/>
      <c r="E20" s="62">
        <f>SUM(E21+E22)</f>
        <v>11837</v>
      </c>
      <c r="F20" s="63">
        <f>SUM(F21+F22)</f>
        <v>8605</v>
      </c>
      <c r="H20" s="64"/>
    </row>
    <row r="21" spans="1:8" ht="56.25">
      <c r="A21" s="28" t="s">
        <v>266</v>
      </c>
      <c r="B21" s="37" t="s">
        <v>529</v>
      </c>
      <c r="C21" s="40" t="s">
        <v>1119</v>
      </c>
      <c r="D21" s="50"/>
      <c r="E21" s="62">
        <v>11837</v>
      </c>
      <c r="F21" s="63">
        <v>8605</v>
      </c>
      <c r="H21" s="64"/>
    </row>
    <row r="22" spans="1:8" ht="33.75">
      <c r="A22" s="28" t="s">
        <v>267</v>
      </c>
      <c r="B22" s="37" t="s">
        <v>530</v>
      </c>
      <c r="C22" s="40" t="s">
        <v>1120</v>
      </c>
      <c r="D22" s="50"/>
      <c r="E22" s="62">
        <v>0</v>
      </c>
      <c r="F22" s="63">
        <v>0</v>
      </c>
      <c r="H22" s="64"/>
    </row>
    <row r="23" spans="1:8" ht="33.75">
      <c r="A23" s="28" t="s">
        <v>268</v>
      </c>
      <c r="B23" s="34" t="s">
        <v>531</v>
      </c>
      <c r="C23" s="40" t="s">
        <v>1121</v>
      </c>
      <c r="D23" s="50"/>
      <c r="E23" s="62">
        <v>0</v>
      </c>
      <c r="F23" s="63">
        <v>0</v>
      </c>
      <c r="H23" s="66"/>
    </row>
    <row r="24" spans="1:8" ht="38.25">
      <c r="A24" s="28" t="s">
        <v>269</v>
      </c>
      <c r="B24" s="34" t="s">
        <v>532</v>
      </c>
      <c r="C24" s="40" t="s">
        <v>1122</v>
      </c>
      <c r="D24" s="50"/>
      <c r="E24" s="62">
        <f>SUM(E25+E29)</f>
        <v>25338</v>
      </c>
      <c r="F24" s="63">
        <f>SUM(F25+F29)</f>
        <v>26253</v>
      </c>
    </row>
    <row r="25" spans="1:8" ht="25.5">
      <c r="A25" s="28"/>
      <c r="B25" s="34" t="s">
        <v>533</v>
      </c>
      <c r="C25" s="40" t="s">
        <v>1123</v>
      </c>
      <c r="D25" s="50"/>
      <c r="E25" s="62">
        <v>0</v>
      </c>
      <c r="F25" s="63">
        <f>SUM(F26+F27+F28)</f>
        <v>0</v>
      </c>
    </row>
    <row r="26" spans="1:8">
      <c r="A26" s="28" t="s">
        <v>270</v>
      </c>
      <c r="B26" s="34" t="s">
        <v>534</v>
      </c>
      <c r="C26" s="40" t="s">
        <v>1124</v>
      </c>
      <c r="D26" s="50"/>
      <c r="E26" s="62">
        <v>0</v>
      </c>
      <c r="F26" s="63">
        <v>0</v>
      </c>
    </row>
    <row r="27" spans="1:8" ht="38.25">
      <c r="A27" s="28" t="s">
        <v>271</v>
      </c>
      <c r="B27" s="34" t="s">
        <v>535</v>
      </c>
      <c r="C27" s="40" t="s">
        <v>1125</v>
      </c>
      <c r="D27" s="50"/>
      <c r="E27" s="62">
        <v>0</v>
      </c>
      <c r="F27" s="63">
        <v>0</v>
      </c>
      <c r="H27" s="66"/>
    </row>
    <row r="28" spans="1:8" ht="22.5">
      <c r="A28" s="28" t="s">
        <v>272</v>
      </c>
      <c r="B28" s="34" t="s">
        <v>536</v>
      </c>
      <c r="C28" s="40" t="s">
        <v>1126</v>
      </c>
      <c r="D28" s="50"/>
      <c r="E28" s="62">
        <v>0</v>
      </c>
      <c r="F28" s="63">
        <v>0</v>
      </c>
    </row>
    <row r="29" spans="1:8" ht="38.25">
      <c r="A29" s="28"/>
      <c r="B29" s="34" t="s">
        <v>537</v>
      </c>
      <c r="C29" s="40" t="s">
        <v>1127</v>
      </c>
      <c r="D29" s="50"/>
      <c r="E29" s="62">
        <f>SUM(E30+E33+E34)</f>
        <v>25338</v>
      </c>
      <c r="F29" s="63">
        <f>SUM(F30+F33+F34)</f>
        <v>26253</v>
      </c>
    </row>
    <row r="30" spans="1:8" ht="25.5">
      <c r="A30" s="28" t="s">
        <v>273</v>
      </c>
      <c r="B30" s="67" t="s">
        <v>538</v>
      </c>
      <c r="C30" s="40" t="s">
        <v>1128</v>
      </c>
      <c r="D30" s="50"/>
      <c r="E30" s="62">
        <v>24235</v>
      </c>
      <c r="F30" s="63">
        <f>SUM(F31+F32)</f>
        <v>25259</v>
      </c>
    </row>
    <row r="31" spans="1:8" ht="38.25">
      <c r="A31" s="28" t="s">
        <v>274</v>
      </c>
      <c r="B31" s="34" t="s">
        <v>539</v>
      </c>
      <c r="C31" s="40" t="s">
        <v>1129</v>
      </c>
      <c r="D31" s="50"/>
      <c r="E31" s="62">
        <v>24235</v>
      </c>
      <c r="F31" s="63">
        <v>25259</v>
      </c>
    </row>
    <row r="32" spans="1:8" ht="38.25">
      <c r="A32" s="28" t="s">
        <v>274</v>
      </c>
      <c r="B32" s="34" t="s">
        <v>540</v>
      </c>
      <c r="C32" s="40" t="s">
        <v>1130</v>
      </c>
      <c r="D32" s="50"/>
      <c r="E32" s="62">
        <v>0</v>
      </c>
      <c r="F32" s="63">
        <v>0</v>
      </c>
    </row>
    <row r="33" spans="1:9">
      <c r="A33" s="28" t="s">
        <v>275</v>
      </c>
      <c r="B33" s="34" t="s">
        <v>541</v>
      </c>
      <c r="C33" s="40" t="s">
        <v>1131</v>
      </c>
      <c r="D33" s="50"/>
      <c r="E33" s="62">
        <v>0</v>
      </c>
      <c r="F33" s="63">
        <v>0</v>
      </c>
    </row>
    <row r="34" spans="1:9" ht="38.25">
      <c r="A34" s="28" t="s">
        <v>272</v>
      </c>
      <c r="B34" s="34" t="s">
        <v>542</v>
      </c>
      <c r="C34" s="40" t="s">
        <v>1132</v>
      </c>
      <c r="D34" s="50"/>
      <c r="E34" s="62">
        <v>1103</v>
      </c>
      <c r="F34" s="63">
        <v>994</v>
      </c>
    </row>
    <row r="35" spans="1:9" ht="26.25" thickBot="1">
      <c r="A35" s="30" t="s">
        <v>276</v>
      </c>
      <c r="B35" s="190" t="s">
        <v>543</v>
      </c>
      <c r="C35" s="213" t="s">
        <v>1133</v>
      </c>
      <c r="D35" s="68"/>
      <c r="E35" s="69">
        <v>0</v>
      </c>
      <c r="F35" s="217">
        <v>0</v>
      </c>
      <c r="G35" s="70"/>
    </row>
    <row r="36" spans="1:9" ht="25.5">
      <c r="A36" s="31" t="s">
        <v>277</v>
      </c>
      <c r="B36" s="49" t="s">
        <v>544</v>
      </c>
      <c r="C36" s="42" t="s">
        <v>1134</v>
      </c>
      <c r="D36" s="71"/>
      <c r="E36" s="86">
        <v>0</v>
      </c>
      <c r="F36" s="218">
        <v>0</v>
      </c>
      <c r="H36" s="66"/>
    </row>
    <row r="37" spans="1:9" ht="38.25">
      <c r="A37" s="28"/>
      <c r="B37" s="33" t="s">
        <v>545</v>
      </c>
      <c r="C37" s="40" t="s">
        <v>1135</v>
      </c>
      <c r="D37" s="50"/>
      <c r="E37" s="61">
        <f>SUM(E38+E39+E40+E59+E60+E63)</f>
        <v>4928316</v>
      </c>
      <c r="F37" s="216">
        <f>SUM(F38+F39+F40+F59+F60+F63)</f>
        <v>4443922</v>
      </c>
      <c r="H37" s="66"/>
    </row>
    <row r="38" spans="1:9">
      <c r="A38" s="28" t="s">
        <v>278</v>
      </c>
      <c r="B38" s="34" t="s">
        <v>546</v>
      </c>
      <c r="C38" s="40" t="s">
        <v>1136</v>
      </c>
      <c r="D38" s="50"/>
      <c r="E38" s="62">
        <v>1225</v>
      </c>
      <c r="F38" s="63">
        <v>555</v>
      </c>
      <c r="H38" s="219"/>
    </row>
    <row r="39" spans="1:9" ht="51">
      <c r="A39" s="28" t="s">
        <v>279</v>
      </c>
      <c r="B39" s="34" t="s">
        <v>547</v>
      </c>
      <c r="C39" s="38" t="s">
        <v>1137</v>
      </c>
      <c r="D39" s="34"/>
      <c r="E39" s="191">
        <v>0</v>
      </c>
      <c r="F39" s="220">
        <v>0</v>
      </c>
      <c r="H39" s="66"/>
    </row>
    <row r="40" spans="1:9" ht="38.25">
      <c r="A40" s="28"/>
      <c r="B40" s="34" t="s">
        <v>548</v>
      </c>
      <c r="C40" s="40" t="s">
        <v>1138</v>
      </c>
      <c r="D40" s="50"/>
      <c r="E40" s="62">
        <f>SUM(E41+E46+E47+E58)</f>
        <v>3013706</v>
      </c>
      <c r="F40" s="63">
        <f>SUM(F41+F46+F47+F58)</f>
        <v>2800906</v>
      </c>
      <c r="H40" s="221"/>
    </row>
    <row r="41" spans="1:9" ht="25.5">
      <c r="A41" s="28"/>
      <c r="B41" s="51" t="s">
        <v>549</v>
      </c>
      <c r="C41" s="40" t="s">
        <v>1139</v>
      </c>
      <c r="D41" s="50"/>
      <c r="E41" s="62">
        <f>SUM(E42+E43+E44+E45)</f>
        <v>701101</v>
      </c>
      <c r="F41" s="63">
        <f>SUM(F42+F43+F44+F45)</f>
        <v>637079</v>
      </c>
      <c r="H41" s="221"/>
    </row>
    <row r="42" spans="1:9" ht="38.25">
      <c r="A42" s="28" t="s">
        <v>280</v>
      </c>
      <c r="B42" s="34" t="s">
        <v>550</v>
      </c>
      <c r="C42" s="40" t="s">
        <v>1140</v>
      </c>
      <c r="D42" s="50"/>
      <c r="E42" s="62">
        <v>560535</v>
      </c>
      <c r="F42" s="63">
        <v>578034</v>
      </c>
      <c r="H42" s="221"/>
      <c r="I42" s="66"/>
    </row>
    <row r="43" spans="1:9" ht="38.25">
      <c r="A43" s="28" t="s">
        <v>280</v>
      </c>
      <c r="B43" s="34" t="s">
        <v>551</v>
      </c>
      <c r="C43" s="40" t="s">
        <v>1141</v>
      </c>
      <c r="D43" s="50"/>
      <c r="E43" s="131">
        <v>134225</v>
      </c>
      <c r="F43" s="132">
        <v>53873</v>
      </c>
      <c r="H43" s="222"/>
      <c r="I43" s="66"/>
    </row>
    <row r="44" spans="1:9">
      <c r="A44" s="28" t="s">
        <v>281</v>
      </c>
      <c r="B44" s="34" t="s">
        <v>552</v>
      </c>
      <c r="C44" s="40" t="s">
        <v>1142</v>
      </c>
      <c r="D44" s="50"/>
      <c r="E44" s="62">
        <v>688</v>
      </c>
      <c r="F44" s="63">
        <v>456</v>
      </c>
      <c r="H44" s="222"/>
    </row>
    <row r="45" spans="1:9">
      <c r="A45" s="28" t="s">
        <v>282</v>
      </c>
      <c r="B45" s="34" t="s">
        <v>553</v>
      </c>
      <c r="C45" s="40" t="s">
        <v>1143</v>
      </c>
      <c r="D45" s="50"/>
      <c r="E45" s="62">
        <v>5653</v>
      </c>
      <c r="F45" s="63">
        <v>4716</v>
      </c>
      <c r="H45" s="222"/>
    </row>
    <row r="46" spans="1:9" ht="25.5">
      <c r="A46" s="28" t="s">
        <v>283</v>
      </c>
      <c r="B46" s="34" t="s">
        <v>554</v>
      </c>
      <c r="C46" s="40" t="s">
        <v>1144</v>
      </c>
      <c r="D46" s="50"/>
      <c r="E46" s="114">
        <v>19080</v>
      </c>
      <c r="F46" s="63">
        <v>23349</v>
      </c>
      <c r="H46" s="222"/>
    </row>
    <row r="47" spans="1:9" ht="25.5">
      <c r="A47" s="28"/>
      <c r="B47" s="34" t="s">
        <v>555</v>
      </c>
      <c r="C47" s="40" t="s">
        <v>1145</v>
      </c>
      <c r="D47" s="50"/>
      <c r="E47" s="62">
        <f>SUM(E48+E52+E56+E57)</f>
        <v>2033830</v>
      </c>
      <c r="F47" s="63">
        <f>SUM(F48+F52+F56+F57)</f>
        <v>1960696</v>
      </c>
      <c r="H47" s="221"/>
    </row>
    <row r="48" spans="1:9" ht="38.25">
      <c r="A48" s="28" t="s">
        <v>284</v>
      </c>
      <c r="B48" s="34" t="s">
        <v>556</v>
      </c>
      <c r="C48" s="40" t="s">
        <v>1146</v>
      </c>
      <c r="D48" s="50"/>
      <c r="E48" s="62">
        <v>115450</v>
      </c>
      <c r="F48" s="63">
        <f>SUM(F49+F50+F51)</f>
        <v>109234</v>
      </c>
      <c r="H48" s="66"/>
    </row>
    <row r="49" spans="1:9" ht="38.25">
      <c r="A49" s="28" t="s">
        <v>285</v>
      </c>
      <c r="B49" s="34" t="s">
        <v>557</v>
      </c>
      <c r="C49" s="40" t="s">
        <v>1147</v>
      </c>
      <c r="D49" s="50"/>
      <c r="E49" s="62">
        <v>0</v>
      </c>
      <c r="F49" s="63">
        <v>0</v>
      </c>
      <c r="H49" s="66"/>
    </row>
    <row r="50" spans="1:9" ht="38.25">
      <c r="A50" s="28" t="s">
        <v>285</v>
      </c>
      <c r="B50" s="34" t="s">
        <v>558</v>
      </c>
      <c r="C50" s="40" t="s">
        <v>1148</v>
      </c>
      <c r="D50" s="50"/>
      <c r="E50" s="62">
        <v>115450</v>
      </c>
      <c r="F50" s="63">
        <v>109234</v>
      </c>
      <c r="H50" s="66"/>
    </row>
    <row r="51" spans="1:9" ht="51">
      <c r="A51" s="28" t="s">
        <v>285</v>
      </c>
      <c r="B51" s="34" t="s">
        <v>559</v>
      </c>
      <c r="C51" s="40" t="s">
        <v>1149</v>
      </c>
      <c r="D51" s="50"/>
      <c r="E51" s="62">
        <v>0</v>
      </c>
      <c r="F51" s="63">
        <v>0</v>
      </c>
      <c r="H51" s="66"/>
    </row>
    <row r="52" spans="1:9" ht="51">
      <c r="A52" s="28" t="s">
        <v>286</v>
      </c>
      <c r="B52" s="34" t="s">
        <v>560</v>
      </c>
      <c r="C52" s="40" t="s">
        <v>1150</v>
      </c>
      <c r="D52" s="50"/>
      <c r="E52" s="62">
        <v>1203659</v>
      </c>
      <c r="F52" s="63">
        <f>SUM(F53+F54+F55)</f>
        <v>993200</v>
      </c>
      <c r="H52" s="66"/>
    </row>
    <row r="53" spans="1:9" ht="51">
      <c r="A53" s="28" t="s">
        <v>287</v>
      </c>
      <c r="B53" s="34" t="s">
        <v>561</v>
      </c>
      <c r="C53" s="40" t="s">
        <v>1151</v>
      </c>
      <c r="D53" s="50"/>
      <c r="E53" s="62">
        <v>1203659</v>
      </c>
      <c r="F53" s="63">
        <v>993200</v>
      </c>
      <c r="H53" s="223"/>
    </row>
    <row r="54" spans="1:9" ht="51">
      <c r="A54" s="28" t="s">
        <v>287</v>
      </c>
      <c r="B54" s="34" t="s">
        <v>562</v>
      </c>
      <c r="C54" s="40" t="s">
        <v>1152</v>
      </c>
      <c r="D54" s="50"/>
      <c r="E54" s="62">
        <v>0</v>
      </c>
      <c r="F54" s="63">
        <v>0</v>
      </c>
      <c r="H54" s="66"/>
      <c r="I54" s="66"/>
    </row>
    <row r="55" spans="1:9" ht="63.75">
      <c r="A55" s="28" t="s">
        <v>287</v>
      </c>
      <c r="B55" s="34" t="s">
        <v>563</v>
      </c>
      <c r="C55" s="40" t="s">
        <v>1153</v>
      </c>
      <c r="D55" s="50"/>
      <c r="E55" s="62">
        <v>0</v>
      </c>
      <c r="F55" s="63">
        <v>0</v>
      </c>
      <c r="H55" s="66"/>
    </row>
    <row r="56" spans="1:9" ht="25.5">
      <c r="A56" s="28" t="s">
        <v>288</v>
      </c>
      <c r="B56" s="34" t="s">
        <v>564</v>
      </c>
      <c r="C56" s="40" t="s">
        <v>1154</v>
      </c>
      <c r="D56" s="50"/>
      <c r="E56" s="62">
        <v>714721</v>
      </c>
      <c r="F56" s="63">
        <v>603994</v>
      </c>
      <c r="G56" s="73"/>
      <c r="H56" s="66"/>
      <c r="I56" s="66"/>
    </row>
    <row r="57" spans="1:9" ht="25.5">
      <c r="A57" s="28" t="s">
        <v>289</v>
      </c>
      <c r="B57" s="34" t="s">
        <v>565</v>
      </c>
      <c r="C57" s="40" t="s">
        <v>1155</v>
      </c>
      <c r="D57" s="50"/>
      <c r="E57" s="62">
        <v>0</v>
      </c>
      <c r="F57" s="63">
        <v>254268</v>
      </c>
      <c r="H57" s="74"/>
    </row>
    <row r="58" spans="1:9" ht="25.5">
      <c r="A58" s="28" t="s">
        <v>290</v>
      </c>
      <c r="B58" s="34" t="s">
        <v>566</v>
      </c>
      <c r="C58" s="40" t="s">
        <v>1156</v>
      </c>
      <c r="D58" s="50"/>
      <c r="E58" s="62">
        <v>259695</v>
      </c>
      <c r="F58" s="63">
        <v>179782</v>
      </c>
    </row>
    <row r="59" spans="1:9" ht="25.5">
      <c r="A59" s="28" t="s">
        <v>291</v>
      </c>
      <c r="B59" s="34" t="s">
        <v>567</v>
      </c>
      <c r="C59" s="40" t="s">
        <v>1157</v>
      </c>
      <c r="D59" s="50"/>
      <c r="E59" s="62">
        <v>0</v>
      </c>
      <c r="F59" s="63">
        <v>0</v>
      </c>
    </row>
    <row r="60" spans="1:9" ht="25.5">
      <c r="A60" s="28"/>
      <c r="B60" s="34" t="s">
        <v>568</v>
      </c>
      <c r="C60" s="40" t="s">
        <v>1158</v>
      </c>
      <c r="D60" s="50"/>
      <c r="E60" s="62">
        <f>SUM(E61+E62)</f>
        <v>1360</v>
      </c>
      <c r="F60" s="63">
        <f>SUM(F61+F62)</f>
        <v>3575</v>
      </c>
    </row>
    <row r="61" spans="1:9" ht="25.5">
      <c r="A61" s="28" t="s">
        <v>242</v>
      </c>
      <c r="B61" s="34" t="s">
        <v>569</v>
      </c>
      <c r="C61" s="40" t="s">
        <v>1159</v>
      </c>
      <c r="D61" s="50"/>
      <c r="E61" s="62">
        <v>0</v>
      </c>
      <c r="F61" s="63">
        <v>0</v>
      </c>
    </row>
    <row r="62" spans="1:9" ht="25.5">
      <c r="A62" s="28" t="s">
        <v>292</v>
      </c>
      <c r="B62" s="34" t="s">
        <v>570</v>
      </c>
      <c r="C62" s="40" t="s">
        <v>1160</v>
      </c>
      <c r="D62" s="50"/>
      <c r="E62" s="62">
        <v>1360</v>
      </c>
      <c r="F62" s="63">
        <v>3575</v>
      </c>
    </row>
    <row r="63" spans="1:9" ht="76.5">
      <c r="A63" s="28"/>
      <c r="B63" s="34" t="s">
        <v>571</v>
      </c>
      <c r="C63" s="40" t="s">
        <v>1161</v>
      </c>
      <c r="D63" s="50"/>
      <c r="E63" s="62">
        <f>SUM(E64+E65+E66)</f>
        <v>1912025</v>
      </c>
      <c r="F63" s="63">
        <f>SUM(F64+F65+F66)</f>
        <v>1638886</v>
      </c>
    </row>
    <row r="64" spans="1:9" ht="63.75">
      <c r="A64" s="28" t="s">
        <v>293</v>
      </c>
      <c r="B64" s="34" t="s">
        <v>572</v>
      </c>
      <c r="C64" s="40" t="s">
        <v>1162</v>
      </c>
      <c r="D64" s="50"/>
      <c r="E64" s="62">
        <v>575824</v>
      </c>
      <c r="F64" s="63">
        <v>493369</v>
      </c>
    </row>
    <row r="65" spans="1:10" ht="63.75">
      <c r="A65" s="28" t="s">
        <v>294</v>
      </c>
      <c r="B65" s="34" t="s">
        <v>573</v>
      </c>
      <c r="C65" s="40" t="s">
        <v>1163</v>
      </c>
      <c r="D65" s="50"/>
      <c r="E65" s="62">
        <v>1320106</v>
      </c>
      <c r="F65" s="63">
        <v>1127957</v>
      </c>
    </row>
    <row r="66" spans="1:10" ht="63.75">
      <c r="A66" s="32" t="s">
        <v>261</v>
      </c>
      <c r="B66" s="34" t="s">
        <v>574</v>
      </c>
      <c r="C66" s="40" t="s">
        <v>1164</v>
      </c>
      <c r="D66" s="50"/>
      <c r="E66" s="62">
        <v>16095</v>
      </c>
      <c r="F66" s="63">
        <v>17560</v>
      </c>
    </row>
    <row r="67" spans="1:10" ht="25.5">
      <c r="A67" s="32"/>
      <c r="B67" s="33" t="s">
        <v>575</v>
      </c>
      <c r="C67" s="43" t="s">
        <v>1165</v>
      </c>
      <c r="D67" s="52"/>
      <c r="E67" s="61">
        <f>SUM(E15+E16+E37)</f>
        <v>4989422</v>
      </c>
      <c r="F67" s="216">
        <f>SUM(F15+F16+F37)</f>
        <v>4510459</v>
      </c>
      <c r="H67" s="66"/>
    </row>
    <row r="68" spans="1:10">
      <c r="A68" s="32" t="s">
        <v>295</v>
      </c>
      <c r="B68" s="34" t="s">
        <v>576</v>
      </c>
      <c r="C68" s="40" t="s">
        <v>1166</v>
      </c>
      <c r="D68" s="50"/>
      <c r="E68" s="62">
        <v>0</v>
      </c>
      <c r="F68" s="63">
        <v>0</v>
      </c>
      <c r="H68" s="66"/>
    </row>
    <row r="69" spans="1:10">
      <c r="A69" s="192"/>
      <c r="B69" s="193" t="s">
        <v>19</v>
      </c>
      <c r="C69" s="194"/>
      <c r="D69" s="195"/>
      <c r="E69" s="196"/>
      <c r="F69" s="224"/>
      <c r="H69" s="66"/>
    </row>
    <row r="70" spans="1:10" ht="38.25">
      <c r="A70" s="28"/>
      <c r="B70" s="36" t="s">
        <v>20</v>
      </c>
      <c r="C70" s="44" t="s">
        <v>21</v>
      </c>
      <c r="D70" s="75"/>
      <c r="E70" s="62">
        <f>SUM(E71+E76+E77+E80+E81-E82+E83-E86-E89+E90)</f>
        <v>1553330</v>
      </c>
      <c r="F70" s="63">
        <f>SUM(F71+F76+F77+F80+F81-F82+F83-F86-F89+F90)</f>
        <v>1564905</v>
      </c>
      <c r="H70" s="66"/>
    </row>
    <row r="71" spans="1:10" ht="38.25">
      <c r="A71" s="28"/>
      <c r="B71" s="37" t="s">
        <v>22</v>
      </c>
      <c r="C71" s="44" t="s">
        <v>23</v>
      </c>
      <c r="D71" s="75"/>
      <c r="E71" s="62">
        <f>SUM(E72+E73+E74+E75)</f>
        <v>768246</v>
      </c>
      <c r="F71" s="63">
        <f>SUM(F72+F73+F74+F75)</f>
        <v>768246</v>
      </c>
    </row>
    <row r="72" spans="1:10">
      <c r="A72" s="28">
        <v>300</v>
      </c>
      <c r="B72" s="37" t="s">
        <v>24</v>
      </c>
      <c r="C72" s="44" t="s">
        <v>25</v>
      </c>
      <c r="D72" s="75"/>
      <c r="E72" s="62">
        <v>729747</v>
      </c>
      <c r="F72" s="63">
        <v>729747</v>
      </c>
      <c r="J72" s="76"/>
    </row>
    <row r="73" spans="1:10" ht="25.5">
      <c r="A73" s="28" t="s">
        <v>26</v>
      </c>
      <c r="B73" s="37" t="s">
        <v>27</v>
      </c>
      <c r="C73" s="44" t="s">
        <v>28</v>
      </c>
      <c r="D73" s="75"/>
      <c r="E73" s="62">
        <v>35055</v>
      </c>
      <c r="F73" s="63">
        <v>35055</v>
      </c>
      <c r="I73" s="77"/>
      <c r="J73" s="76"/>
    </row>
    <row r="74" spans="1:10" ht="25.5">
      <c r="A74" s="28" t="s">
        <v>29</v>
      </c>
      <c r="B74" s="37" t="s">
        <v>30</v>
      </c>
      <c r="C74" s="44" t="s">
        <v>31</v>
      </c>
      <c r="D74" s="75"/>
      <c r="E74" s="62">
        <v>0</v>
      </c>
      <c r="F74" s="63">
        <v>0</v>
      </c>
      <c r="J74" s="76"/>
    </row>
    <row r="75" spans="1:10">
      <c r="A75" s="28" t="s">
        <v>32</v>
      </c>
      <c r="B75" s="37" t="s">
        <v>33</v>
      </c>
      <c r="C75" s="44" t="s">
        <v>34</v>
      </c>
      <c r="D75" s="75"/>
      <c r="E75" s="62">
        <v>3444</v>
      </c>
      <c r="F75" s="63">
        <v>3444</v>
      </c>
      <c r="I75" s="77"/>
      <c r="J75" s="76"/>
    </row>
    <row r="76" spans="1:10" ht="25.5">
      <c r="A76" s="28" t="s">
        <v>35</v>
      </c>
      <c r="B76" s="37" t="s">
        <v>36</v>
      </c>
      <c r="C76" s="44" t="s">
        <v>37</v>
      </c>
      <c r="D76" s="75"/>
      <c r="E76" s="62">
        <v>0</v>
      </c>
      <c r="F76" s="63">
        <v>0</v>
      </c>
      <c r="I76" s="64"/>
      <c r="J76" s="76"/>
    </row>
    <row r="77" spans="1:10">
      <c r="A77" s="28"/>
      <c r="B77" s="37" t="s">
        <v>38</v>
      </c>
      <c r="C77" s="44" t="s">
        <v>39</v>
      </c>
      <c r="D77" s="75"/>
      <c r="E77" s="62">
        <f>SUM(E78+E79)</f>
        <v>211756</v>
      </c>
      <c r="F77" s="63">
        <f>SUM(F78+F79)</f>
        <v>211756</v>
      </c>
    </row>
    <row r="78" spans="1:10">
      <c r="A78" s="28" t="s">
        <v>40</v>
      </c>
      <c r="B78" s="37" t="s">
        <v>41</v>
      </c>
      <c r="C78" s="44" t="s">
        <v>42</v>
      </c>
      <c r="D78" s="75"/>
      <c r="E78" s="62">
        <v>57996</v>
      </c>
      <c r="F78" s="63">
        <v>57996</v>
      </c>
    </row>
    <row r="79" spans="1:10" ht="25.5">
      <c r="A79" s="28" t="s">
        <v>43</v>
      </c>
      <c r="B79" s="37" t="s">
        <v>44</v>
      </c>
      <c r="C79" s="44" t="s">
        <v>45</v>
      </c>
      <c r="D79" s="75"/>
      <c r="E79" s="62">
        <v>153760</v>
      </c>
      <c r="F79" s="63">
        <v>153760</v>
      </c>
    </row>
    <row r="80" spans="1:10" ht="76.5">
      <c r="A80" s="28" t="s">
        <v>46</v>
      </c>
      <c r="B80" s="37" t="s">
        <v>47</v>
      </c>
      <c r="C80" s="44" t="s">
        <v>48</v>
      </c>
      <c r="D80" s="75"/>
      <c r="E80" s="62">
        <v>0</v>
      </c>
      <c r="F80" s="63">
        <v>0</v>
      </c>
    </row>
    <row r="81" spans="1:9">
      <c r="A81" s="28" t="s">
        <v>49</v>
      </c>
      <c r="B81" s="37" t="s">
        <v>50</v>
      </c>
      <c r="C81" s="44" t="s">
        <v>51</v>
      </c>
      <c r="D81" s="75"/>
      <c r="E81" s="62">
        <v>26653</v>
      </c>
      <c r="F81" s="63">
        <v>35899</v>
      </c>
    </row>
    <row r="82" spans="1:9">
      <c r="A82" s="28" t="s">
        <v>52</v>
      </c>
      <c r="B82" s="37" t="s">
        <v>53</v>
      </c>
      <c r="C82" s="44" t="s">
        <v>54</v>
      </c>
      <c r="D82" s="75"/>
      <c r="E82" s="62">
        <v>3580</v>
      </c>
      <c r="F82" s="63">
        <v>4153</v>
      </c>
    </row>
    <row r="83" spans="1:9" ht="25.5">
      <c r="A83" s="28" t="s">
        <v>55</v>
      </c>
      <c r="B83" s="37" t="s">
        <v>56</v>
      </c>
      <c r="C83" s="44" t="s">
        <v>57</v>
      </c>
      <c r="D83" s="75"/>
      <c r="E83" s="62">
        <f>SUM(E84+E85)</f>
        <v>550255</v>
      </c>
      <c r="F83" s="63">
        <f>SUM(F84+F85)</f>
        <v>553157</v>
      </c>
    </row>
    <row r="84" spans="1:9" ht="25.5">
      <c r="A84" s="28" t="s">
        <v>58</v>
      </c>
      <c r="B84" s="37" t="s">
        <v>59</v>
      </c>
      <c r="C84" s="44" t="s">
        <v>60</v>
      </c>
      <c r="D84" s="75"/>
      <c r="E84" s="62">
        <v>418329</v>
      </c>
      <c r="F84" s="63">
        <v>369137</v>
      </c>
    </row>
    <row r="85" spans="1:9" ht="25.5">
      <c r="A85" s="28" t="s">
        <v>61</v>
      </c>
      <c r="B85" s="37" t="s">
        <v>62</v>
      </c>
      <c r="C85" s="44" t="s">
        <v>63</v>
      </c>
      <c r="D85" s="75"/>
      <c r="E85" s="114">
        <f>'bilans uspeha'!E119</f>
        <v>131926</v>
      </c>
      <c r="F85" s="63">
        <v>184020</v>
      </c>
    </row>
    <row r="86" spans="1:9" ht="25.5">
      <c r="A86" s="28" t="s">
        <v>64</v>
      </c>
      <c r="B86" s="37" t="s">
        <v>65</v>
      </c>
      <c r="C86" s="44" t="s">
        <v>66</v>
      </c>
      <c r="D86" s="75"/>
      <c r="E86" s="62">
        <v>0</v>
      </c>
      <c r="F86" s="63">
        <f>SUM(F87+F88)</f>
        <v>0</v>
      </c>
      <c r="H86" s="225"/>
    </row>
    <row r="87" spans="1:9">
      <c r="A87" s="28" t="s">
        <v>67</v>
      </c>
      <c r="B87" s="37" t="s">
        <v>68</v>
      </c>
      <c r="C87" s="44" t="s">
        <v>69</v>
      </c>
      <c r="D87" s="75"/>
      <c r="E87" s="62">
        <v>0</v>
      </c>
      <c r="F87" s="63">
        <v>0</v>
      </c>
      <c r="H87" s="225"/>
      <c r="I87" s="66"/>
    </row>
    <row r="88" spans="1:9">
      <c r="A88" s="28" t="s">
        <v>70</v>
      </c>
      <c r="B88" s="37" t="s">
        <v>71</v>
      </c>
      <c r="C88" s="44" t="s">
        <v>72</v>
      </c>
      <c r="D88" s="75"/>
      <c r="E88" s="62">
        <v>0</v>
      </c>
      <c r="F88" s="63">
        <v>0</v>
      </c>
    </row>
    <row r="89" spans="1:9" ht="25.5">
      <c r="A89" s="28" t="s">
        <v>73</v>
      </c>
      <c r="B89" s="37" t="s">
        <v>74</v>
      </c>
      <c r="C89" s="44" t="s">
        <v>75</v>
      </c>
      <c r="D89" s="75"/>
      <c r="E89" s="62">
        <v>0</v>
      </c>
      <c r="F89" s="63">
        <v>0</v>
      </c>
    </row>
    <row r="90" spans="1:9" ht="25.5">
      <c r="A90" s="28"/>
      <c r="B90" s="37" t="s">
        <v>76</v>
      </c>
      <c r="C90" s="44" t="s">
        <v>77</v>
      </c>
      <c r="D90" s="75"/>
      <c r="E90" s="62">
        <v>0</v>
      </c>
      <c r="F90" s="63">
        <v>0</v>
      </c>
    </row>
    <row r="91" spans="1:9" ht="38.25">
      <c r="A91" s="29"/>
      <c r="B91" s="36" t="s">
        <v>78</v>
      </c>
      <c r="C91" s="45" t="s">
        <v>79</v>
      </c>
      <c r="D91" s="78"/>
      <c r="E91" s="61">
        <f>SUM(E92+E99+E103+E104+E113+E122+E126)</f>
        <v>3436092</v>
      </c>
      <c r="F91" s="216">
        <f>SUM(F92+F99+F103+F104+F113+F122+F126)</f>
        <v>2945554</v>
      </c>
    </row>
    <row r="92" spans="1:9" ht="38.25">
      <c r="A92" s="28"/>
      <c r="B92" s="37" t="s">
        <v>80</v>
      </c>
      <c r="C92" s="44" t="s">
        <v>81</v>
      </c>
      <c r="D92" s="75"/>
      <c r="E92" s="62">
        <f>SUM(E93+E94+E95+E96+E97+E98)</f>
        <v>37949</v>
      </c>
      <c r="F92" s="63">
        <f>SUM(F93+F94+F95+F96+F97+F98)</f>
        <v>36898</v>
      </c>
      <c r="G92" s="64"/>
      <c r="H92" s="66"/>
    </row>
    <row r="93" spans="1:9">
      <c r="A93" s="28" t="s">
        <v>82</v>
      </c>
      <c r="B93" s="37" t="s">
        <v>83</v>
      </c>
      <c r="C93" s="44" t="s">
        <v>84</v>
      </c>
      <c r="D93" s="75"/>
      <c r="E93" s="62">
        <v>19814</v>
      </c>
      <c r="F93" s="63">
        <v>21714</v>
      </c>
      <c r="H93" s="66"/>
    </row>
    <row r="94" spans="1:9" ht="51">
      <c r="A94" s="28" t="s">
        <v>85</v>
      </c>
      <c r="B94" s="37" t="s">
        <v>86</v>
      </c>
      <c r="C94" s="44" t="s">
        <v>87</v>
      </c>
      <c r="D94" s="75"/>
      <c r="E94" s="62">
        <v>0</v>
      </c>
      <c r="F94" s="63">
        <v>0</v>
      </c>
      <c r="H94" s="64"/>
    </row>
    <row r="95" spans="1:9" ht="25.5">
      <c r="A95" s="28" t="s">
        <v>88</v>
      </c>
      <c r="B95" s="37" t="s">
        <v>89</v>
      </c>
      <c r="C95" s="44" t="s">
        <v>90</v>
      </c>
      <c r="D95" s="75"/>
      <c r="E95" s="62">
        <v>647</v>
      </c>
      <c r="F95" s="63">
        <v>363</v>
      </c>
    </row>
    <row r="96" spans="1:9" ht="25.5">
      <c r="A96" s="28" t="s">
        <v>91</v>
      </c>
      <c r="B96" s="37" t="s">
        <v>92</v>
      </c>
      <c r="C96" s="44" t="s">
        <v>93</v>
      </c>
      <c r="D96" s="75"/>
      <c r="E96" s="62">
        <v>0</v>
      </c>
      <c r="F96" s="63">
        <v>0</v>
      </c>
    </row>
    <row r="97" spans="1:6" ht="25.5">
      <c r="A97" s="28" t="s">
        <v>94</v>
      </c>
      <c r="B97" s="37" t="s">
        <v>95</v>
      </c>
      <c r="C97" s="44" t="s">
        <v>96</v>
      </c>
      <c r="D97" s="75"/>
      <c r="E97" s="62">
        <v>0</v>
      </c>
      <c r="F97" s="63">
        <v>0</v>
      </c>
    </row>
    <row r="98" spans="1:6" ht="25.5">
      <c r="A98" s="28" t="s">
        <v>97</v>
      </c>
      <c r="B98" s="37" t="s">
        <v>98</v>
      </c>
      <c r="C98" s="44" t="s">
        <v>99</v>
      </c>
      <c r="D98" s="75"/>
      <c r="E98" s="62">
        <v>17488</v>
      </c>
      <c r="F98" s="63">
        <v>14821</v>
      </c>
    </row>
    <row r="99" spans="1:6" ht="25.5">
      <c r="A99" s="28"/>
      <c r="B99" s="37" t="s">
        <v>100</v>
      </c>
      <c r="C99" s="44" t="s">
        <v>101</v>
      </c>
      <c r="D99" s="75"/>
      <c r="E99" s="62">
        <f>SUM(E100+E101+E102)</f>
        <v>1412</v>
      </c>
      <c r="F99" s="63">
        <f>SUM(F100+F101+F102)</f>
        <v>0</v>
      </c>
    </row>
    <row r="100" spans="1:6" ht="25.5">
      <c r="A100" s="28" t="s">
        <v>102</v>
      </c>
      <c r="B100" s="37" t="s">
        <v>103</v>
      </c>
      <c r="C100" s="44" t="s">
        <v>104</v>
      </c>
      <c r="D100" s="75"/>
      <c r="E100" s="62">
        <v>0</v>
      </c>
      <c r="F100" s="63">
        <v>0</v>
      </c>
    </row>
    <row r="101" spans="1:6" ht="25.5">
      <c r="A101" s="28" t="s">
        <v>105</v>
      </c>
      <c r="B101" s="37" t="s">
        <v>106</v>
      </c>
      <c r="C101" s="44" t="s">
        <v>107</v>
      </c>
      <c r="D101" s="75"/>
      <c r="E101" s="62">
        <v>0</v>
      </c>
      <c r="F101" s="63">
        <v>0</v>
      </c>
    </row>
    <row r="102" spans="1:6" ht="29.25" customHeight="1">
      <c r="A102" s="28" t="s">
        <v>108</v>
      </c>
      <c r="B102" s="37" t="s">
        <v>109</v>
      </c>
      <c r="C102" s="44" t="s">
        <v>110</v>
      </c>
      <c r="D102" s="75"/>
      <c r="E102" s="62">
        <v>1412</v>
      </c>
      <c r="F102" s="63">
        <v>0</v>
      </c>
    </row>
    <row r="103" spans="1:6" ht="26.25" thickBot="1">
      <c r="A103" s="30" t="s">
        <v>111</v>
      </c>
      <c r="B103" s="56" t="s">
        <v>112</v>
      </c>
      <c r="C103" s="46" t="s">
        <v>113</v>
      </c>
      <c r="D103" s="79"/>
      <c r="E103" s="85">
        <v>3987</v>
      </c>
      <c r="F103" s="226">
        <v>2347</v>
      </c>
    </row>
    <row r="104" spans="1:6" ht="38.25">
      <c r="A104" s="31"/>
      <c r="B104" s="57" t="s">
        <v>114</v>
      </c>
      <c r="C104" s="47" t="s">
        <v>115</v>
      </c>
      <c r="D104" s="80"/>
      <c r="E104" s="86">
        <f>SUM(E105+E109+E110+E111+E112)</f>
        <v>720377</v>
      </c>
      <c r="F104" s="218">
        <f>SUM(F105+F109+F110+F111+F112)</f>
        <v>673978</v>
      </c>
    </row>
    <row r="105" spans="1:6" ht="25.5">
      <c r="A105" s="28"/>
      <c r="B105" s="37" t="s">
        <v>116</v>
      </c>
      <c r="C105" s="44" t="s">
        <v>117</v>
      </c>
      <c r="D105" s="75"/>
      <c r="E105" s="62">
        <f>SUM(E106+E107+E108)</f>
        <v>1412</v>
      </c>
      <c r="F105" s="63">
        <f>SUM(F106+F107+F108)</f>
        <v>0</v>
      </c>
    </row>
    <row r="106" spans="1:6" ht="25.5">
      <c r="A106" s="28" t="s">
        <v>118</v>
      </c>
      <c r="B106" s="37" t="s">
        <v>103</v>
      </c>
      <c r="C106" s="44" t="s">
        <v>119</v>
      </c>
      <c r="D106" s="75"/>
      <c r="E106" s="62">
        <v>0</v>
      </c>
      <c r="F106" s="63">
        <v>0</v>
      </c>
    </row>
    <row r="107" spans="1:6" ht="25.5">
      <c r="A107" s="28" t="s">
        <v>120</v>
      </c>
      <c r="B107" s="37" t="s">
        <v>106</v>
      </c>
      <c r="C107" s="44" t="s">
        <v>121</v>
      </c>
      <c r="D107" s="75"/>
      <c r="E107" s="62">
        <v>0</v>
      </c>
      <c r="F107" s="63">
        <v>0</v>
      </c>
    </row>
    <row r="108" spans="1:6" ht="33.75">
      <c r="A108" s="28" t="s">
        <v>122</v>
      </c>
      <c r="B108" s="37" t="s">
        <v>123</v>
      </c>
      <c r="C108" s="44" t="s">
        <v>124</v>
      </c>
      <c r="D108" s="75"/>
      <c r="E108" s="62">
        <v>1412</v>
      </c>
      <c r="F108" s="63">
        <v>0</v>
      </c>
    </row>
    <row r="109" spans="1:6" ht="51">
      <c r="A109" s="28" t="s">
        <v>125</v>
      </c>
      <c r="B109" s="37" t="s">
        <v>126</v>
      </c>
      <c r="C109" s="44" t="s">
        <v>127</v>
      </c>
      <c r="D109" s="75"/>
      <c r="E109" s="62">
        <v>0</v>
      </c>
      <c r="F109" s="63">
        <v>0</v>
      </c>
    </row>
    <row r="110" spans="1:6" ht="25.5">
      <c r="A110" s="28" t="s">
        <v>128</v>
      </c>
      <c r="B110" s="37" t="s">
        <v>129</v>
      </c>
      <c r="C110" s="44" t="s">
        <v>130</v>
      </c>
      <c r="D110" s="75"/>
      <c r="E110" s="62">
        <v>174585</v>
      </c>
      <c r="F110" s="63">
        <v>181088</v>
      </c>
    </row>
    <row r="111" spans="1:6" ht="30" customHeight="1">
      <c r="A111" s="28" t="s">
        <v>131</v>
      </c>
      <c r="B111" s="37" t="s">
        <v>132</v>
      </c>
      <c r="C111" s="44" t="s">
        <v>133</v>
      </c>
      <c r="D111" s="75"/>
      <c r="E111" s="62">
        <v>544380</v>
      </c>
      <c r="F111" s="63">
        <v>492890</v>
      </c>
    </row>
    <row r="112" spans="1:6" ht="25.5">
      <c r="A112" s="28" t="s">
        <v>134</v>
      </c>
      <c r="B112" s="37" t="s">
        <v>135</v>
      </c>
      <c r="C112" s="44" t="s">
        <v>136</v>
      </c>
      <c r="D112" s="75"/>
      <c r="E112" s="62">
        <v>0</v>
      </c>
      <c r="F112" s="63">
        <v>0</v>
      </c>
    </row>
    <row r="113" spans="1:6" ht="38.25">
      <c r="A113" s="28"/>
      <c r="B113" s="37" t="s">
        <v>137</v>
      </c>
      <c r="C113" s="44" t="s">
        <v>138</v>
      </c>
      <c r="D113" s="75"/>
      <c r="E113" s="62">
        <f>SUM(E114+E118+E119)</f>
        <v>673135</v>
      </c>
      <c r="F113" s="63">
        <f>SUM(F114+F118+F119)</f>
        <v>621862</v>
      </c>
    </row>
    <row r="114" spans="1:6" ht="25.5">
      <c r="A114" s="28"/>
      <c r="B114" s="37" t="s">
        <v>139</v>
      </c>
      <c r="C114" s="44" t="s">
        <v>140</v>
      </c>
      <c r="D114" s="75"/>
      <c r="E114" s="62">
        <f>SUM(E115+E116+E117)</f>
        <v>611739</v>
      </c>
      <c r="F114" s="63">
        <f>SUM(F115+F116+F117)</f>
        <v>529801</v>
      </c>
    </row>
    <row r="115" spans="1:6" ht="25.5">
      <c r="A115" s="28" t="s">
        <v>141</v>
      </c>
      <c r="B115" s="37" t="s">
        <v>142</v>
      </c>
      <c r="C115" s="44" t="s">
        <v>143</v>
      </c>
      <c r="D115" s="75"/>
      <c r="E115" s="62">
        <v>0</v>
      </c>
      <c r="F115" s="63">
        <v>0</v>
      </c>
    </row>
    <row r="116" spans="1:6" ht="25.5">
      <c r="A116" s="28" t="s">
        <v>144</v>
      </c>
      <c r="B116" s="37" t="s">
        <v>145</v>
      </c>
      <c r="C116" s="44" t="s">
        <v>146</v>
      </c>
      <c r="D116" s="75"/>
      <c r="E116" s="62">
        <v>0</v>
      </c>
      <c r="F116" s="63">
        <v>0</v>
      </c>
    </row>
    <row r="117" spans="1:6" ht="18.75" customHeight="1">
      <c r="A117" s="28" t="s">
        <v>147</v>
      </c>
      <c r="B117" s="37" t="s">
        <v>148</v>
      </c>
      <c r="C117" s="44" t="s">
        <v>149</v>
      </c>
      <c r="D117" s="75"/>
      <c r="E117" s="62">
        <v>611739</v>
      </c>
      <c r="F117" s="63">
        <v>529801</v>
      </c>
    </row>
    <row r="118" spans="1:6" ht="18.75" customHeight="1">
      <c r="A118" s="28" t="s">
        <v>150</v>
      </c>
      <c r="B118" s="37" t="s">
        <v>151</v>
      </c>
      <c r="C118" s="44" t="s">
        <v>152</v>
      </c>
      <c r="D118" s="75"/>
      <c r="E118" s="62">
        <v>3629</v>
      </c>
      <c r="F118" s="63">
        <v>14192</v>
      </c>
    </row>
    <row r="119" spans="1:6" ht="25.5">
      <c r="A119" s="28" t="s">
        <v>153</v>
      </c>
      <c r="B119" s="37" t="s">
        <v>154</v>
      </c>
      <c r="C119" s="44" t="s">
        <v>155</v>
      </c>
      <c r="D119" s="75"/>
      <c r="E119" s="62">
        <f>SUM(E120+E121)</f>
        <v>57767</v>
      </c>
      <c r="F119" s="63">
        <f>SUM(F120+F121)</f>
        <v>77869</v>
      </c>
    </row>
    <row r="120" spans="1:6" ht="38.25">
      <c r="A120" s="28" t="s">
        <v>156</v>
      </c>
      <c r="B120" s="37" t="s">
        <v>157</v>
      </c>
      <c r="C120" s="44" t="s">
        <v>158</v>
      </c>
      <c r="D120" s="75"/>
      <c r="E120" s="62">
        <v>0</v>
      </c>
      <c r="F120" s="63">
        <v>0</v>
      </c>
    </row>
    <row r="121" spans="1:6" ht="31.5" customHeight="1">
      <c r="A121" s="28" t="s">
        <v>159</v>
      </c>
      <c r="B121" s="37" t="s">
        <v>160</v>
      </c>
      <c r="C121" s="44" t="s">
        <v>161</v>
      </c>
      <c r="D121" s="75"/>
      <c r="E121" s="62">
        <v>57767</v>
      </c>
      <c r="F121" s="63">
        <v>77869</v>
      </c>
    </row>
    <row r="122" spans="1:6" ht="25.5">
      <c r="A122" s="28"/>
      <c r="B122" s="37" t="s">
        <v>162</v>
      </c>
      <c r="C122" s="44" t="s">
        <v>163</v>
      </c>
      <c r="D122" s="75"/>
      <c r="E122" s="62">
        <f>SUM(E123+E124+E125)</f>
        <v>1999232</v>
      </c>
      <c r="F122" s="63">
        <f>SUM(F123+F124+F125)</f>
        <v>1610469</v>
      </c>
    </row>
    <row r="123" spans="1:6" ht="25.5">
      <c r="A123" s="28" t="s">
        <v>164</v>
      </c>
      <c r="B123" s="37" t="s">
        <v>142</v>
      </c>
      <c r="C123" s="44" t="s">
        <v>165</v>
      </c>
      <c r="D123" s="75"/>
      <c r="E123" s="62">
        <v>0</v>
      </c>
      <c r="F123" s="63">
        <v>0</v>
      </c>
    </row>
    <row r="124" spans="1:6" ht="25.5">
      <c r="A124" s="28" t="s">
        <v>166</v>
      </c>
      <c r="B124" s="37" t="s">
        <v>145</v>
      </c>
      <c r="C124" s="44" t="s">
        <v>167</v>
      </c>
      <c r="D124" s="75"/>
      <c r="E124" s="62">
        <v>0</v>
      </c>
      <c r="F124" s="63">
        <v>0</v>
      </c>
    </row>
    <row r="125" spans="1:6" ht="25.5" customHeight="1">
      <c r="A125" s="28" t="s">
        <v>168</v>
      </c>
      <c r="B125" s="37" t="s">
        <v>169</v>
      </c>
      <c r="C125" s="44" t="s">
        <v>170</v>
      </c>
      <c r="D125" s="75"/>
      <c r="E125" s="62">
        <v>1999232</v>
      </c>
      <c r="F125" s="63">
        <v>1610469</v>
      </c>
    </row>
    <row r="126" spans="1:6" ht="38.25">
      <c r="A126" s="28" t="s">
        <v>150</v>
      </c>
      <c r="B126" s="37" t="s">
        <v>171</v>
      </c>
      <c r="C126" s="44" t="s">
        <v>172</v>
      </c>
      <c r="D126" s="75"/>
      <c r="E126" s="62">
        <v>0</v>
      </c>
      <c r="F126" s="63">
        <v>0</v>
      </c>
    </row>
    <row r="127" spans="1:6" ht="25.5">
      <c r="A127" s="28" t="s">
        <v>64</v>
      </c>
      <c r="B127" s="37" t="s">
        <v>173</v>
      </c>
      <c r="C127" s="44" t="s">
        <v>174</v>
      </c>
      <c r="D127" s="75"/>
      <c r="E127" s="62">
        <v>0</v>
      </c>
      <c r="F127" s="63">
        <v>0</v>
      </c>
    </row>
    <row r="128" spans="1:6" ht="25.5">
      <c r="A128" s="29"/>
      <c r="B128" s="36" t="s">
        <v>175</v>
      </c>
      <c r="C128" s="45" t="s">
        <v>176</v>
      </c>
      <c r="D128" s="78"/>
      <c r="E128" s="61">
        <f>SUM(E70+E91-E127)</f>
        <v>4989422</v>
      </c>
      <c r="F128" s="216">
        <f>SUM(F70+F91-F127)</f>
        <v>4510459</v>
      </c>
    </row>
    <row r="129" spans="1:9" ht="13.5" thickBot="1">
      <c r="A129" s="30" t="s">
        <v>177</v>
      </c>
      <c r="B129" s="56" t="s">
        <v>178</v>
      </c>
      <c r="C129" s="46" t="s">
        <v>179</v>
      </c>
      <c r="D129" s="79"/>
      <c r="E129" s="85">
        <v>0</v>
      </c>
      <c r="F129" s="226">
        <v>0</v>
      </c>
    </row>
    <row r="130" spans="1:9">
      <c r="A130" s="48"/>
      <c r="B130" s="81"/>
      <c r="C130" s="48"/>
      <c r="D130" s="81"/>
      <c r="E130" s="81"/>
      <c r="F130" s="81"/>
    </row>
    <row r="131" spans="1:9">
      <c r="A131" s="124"/>
      <c r="B131" s="48" t="s">
        <v>18</v>
      </c>
      <c r="C131" s="48"/>
      <c r="D131" s="81"/>
      <c r="E131" s="273" t="s">
        <v>17</v>
      </c>
      <c r="F131" s="273"/>
    </row>
    <row r="132" spans="1:9">
      <c r="A132" s="48"/>
      <c r="B132" s="81"/>
      <c r="C132" s="48"/>
      <c r="D132" s="81"/>
      <c r="E132" s="82"/>
      <c r="F132" s="82"/>
      <c r="H132" s="66"/>
    </row>
    <row r="133" spans="1:9">
      <c r="A133" s="124"/>
      <c r="B133" s="83"/>
      <c r="C133" s="48"/>
      <c r="D133" s="81"/>
      <c r="E133" s="81"/>
      <c r="F133" s="84"/>
      <c r="H133" s="66"/>
      <c r="I133" s="66"/>
    </row>
    <row r="134" spans="1:9">
      <c r="A134" s="19"/>
      <c r="C134" s="19"/>
      <c r="F134" s="66"/>
      <c r="H134" s="66"/>
      <c r="I134" s="66"/>
    </row>
    <row r="135" spans="1:9">
      <c r="B135" s="64"/>
      <c r="C135" s="19"/>
      <c r="E135" s="64"/>
      <c r="F135" s="66"/>
      <c r="H135" s="66"/>
      <c r="I135" s="66"/>
    </row>
    <row r="136" spans="1:9">
      <c r="B136" s="64"/>
      <c r="C136" s="19"/>
      <c r="E136" s="266"/>
      <c r="F136" s="66"/>
      <c r="G136" s="66"/>
      <c r="H136" s="66"/>
      <c r="I136" s="66"/>
    </row>
    <row r="137" spans="1:9">
      <c r="B137" s="64"/>
      <c r="C137" s="19"/>
      <c r="H137" s="66"/>
      <c r="I137" s="66"/>
    </row>
    <row r="138" spans="1:9">
      <c r="B138" s="64"/>
      <c r="C138" s="19"/>
      <c r="H138" s="66"/>
      <c r="I138" s="66"/>
    </row>
    <row r="139" spans="1:9">
      <c r="B139" s="64"/>
      <c r="C139" s="19"/>
      <c r="H139" s="66"/>
      <c r="I139" s="66"/>
    </row>
    <row r="140" spans="1:9">
      <c r="B140" s="64"/>
      <c r="C140" s="19"/>
      <c r="H140" s="66"/>
      <c r="I140" s="66"/>
    </row>
    <row r="141" spans="1:9">
      <c r="B141" s="64"/>
      <c r="C141" s="19"/>
      <c r="H141" s="66"/>
      <c r="I141" s="66"/>
    </row>
    <row r="142" spans="1:9">
      <c r="B142" s="74"/>
      <c r="C142" s="19"/>
      <c r="E142" s="66"/>
      <c r="H142" s="66"/>
      <c r="I142" s="66"/>
    </row>
    <row r="143" spans="1:9">
      <c r="B143" s="74"/>
      <c r="C143" s="19"/>
      <c r="E143" s="66"/>
      <c r="H143" s="66"/>
      <c r="I143" s="66"/>
    </row>
    <row r="144" spans="1:9">
      <c r="B144" s="64"/>
      <c r="C144" s="19"/>
      <c r="E144" s="66"/>
      <c r="H144" s="66"/>
      <c r="I144" s="66"/>
    </row>
    <row r="145" spans="2:10">
      <c r="B145" s="64"/>
      <c r="C145" s="19"/>
      <c r="H145" s="66"/>
      <c r="I145" s="66"/>
    </row>
    <row r="146" spans="2:10">
      <c r="B146" s="64"/>
      <c r="C146" s="19"/>
      <c r="H146" s="66"/>
      <c r="I146" s="66"/>
    </row>
    <row r="147" spans="2:10">
      <c r="B147" s="64"/>
      <c r="C147" s="19"/>
      <c r="H147" s="66"/>
      <c r="I147" s="66"/>
    </row>
    <row r="148" spans="2:10">
      <c r="B148" s="74"/>
      <c r="C148" s="174"/>
      <c r="D148" s="175"/>
      <c r="E148" s="175"/>
      <c r="H148" s="66"/>
      <c r="I148" s="66"/>
    </row>
    <row r="149" spans="2:10">
      <c r="B149" s="74"/>
      <c r="C149" s="19"/>
      <c r="H149" s="66"/>
      <c r="I149" s="66"/>
    </row>
    <row r="150" spans="2:10">
      <c r="B150" s="74"/>
      <c r="C150" s="19"/>
      <c r="H150" s="66"/>
      <c r="I150" s="66"/>
    </row>
    <row r="151" spans="2:10">
      <c r="B151" s="74"/>
      <c r="C151" s="19"/>
      <c r="H151" s="66"/>
      <c r="I151" s="66"/>
    </row>
    <row r="152" spans="2:10">
      <c r="B152" s="74"/>
      <c r="C152" s="19"/>
      <c r="H152" s="66"/>
      <c r="I152" s="66"/>
    </row>
    <row r="153" spans="2:10">
      <c r="B153" s="74"/>
      <c r="C153" s="174"/>
      <c r="D153" s="175"/>
      <c r="E153" s="175"/>
      <c r="F153" s="176"/>
      <c r="I153" s="66"/>
      <c r="J153" s="66"/>
    </row>
    <row r="154" spans="2:10">
      <c r="B154" s="74"/>
      <c r="C154" s="19"/>
      <c r="I154" s="66"/>
      <c r="J154" s="66"/>
    </row>
    <row r="155" spans="2:10">
      <c r="B155" s="177"/>
      <c r="C155" s="19"/>
      <c r="I155" s="66"/>
      <c r="J155" s="66"/>
    </row>
    <row r="156" spans="2:10">
      <c r="B156" s="177"/>
      <c r="C156" s="19"/>
      <c r="I156" s="66"/>
      <c r="J156" s="66"/>
    </row>
    <row r="157" spans="2:10">
      <c r="B157" s="177"/>
      <c r="C157" s="19"/>
      <c r="I157" s="66"/>
      <c r="J157" s="66"/>
    </row>
    <row r="158" spans="2:10">
      <c r="B158" s="74"/>
      <c r="C158" s="19"/>
      <c r="I158" s="66"/>
      <c r="J158" s="66"/>
    </row>
    <row r="159" spans="2:10">
      <c r="B159" s="64"/>
      <c r="C159" s="19"/>
      <c r="I159" s="66"/>
      <c r="J159" s="66"/>
    </row>
    <row r="160" spans="2:10">
      <c r="B160" s="74"/>
      <c r="C160" s="19"/>
    </row>
    <row r="161" spans="2:3">
      <c r="B161" s="64"/>
      <c r="C161" s="19"/>
    </row>
    <row r="162" spans="2:3">
      <c r="B162" s="64"/>
      <c r="C162" s="19"/>
    </row>
    <row r="163" spans="2:3">
      <c r="B163" s="173"/>
    </row>
    <row r="164" spans="2:3">
      <c r="B164" s="74"/>
    </row>
    <row r="165" spans="2:3">
      <c r="B165" s="64"/>
    </row>
    <row r="168" spans="2:3">
      <c r="B168" s="64"/>
    </row>
    <row r="169" spans="2:3">
      <c r="B169" s="64"/>
    </row>
    <row r="170" spans="2:3">
      <c r="B170" s="64"/>
    </row>
  </sheetData>
  <mergeCells count="11">
    <mergeCell ref="E10:F10"/>
    <mergeCell ref="E11:E12"/>
    <mergeCell ref="A5:F5"/>
    <mergeCell ref="A6:F6"/>
    <mergeCell ref="B7:C7"/>
    <mergeCell ref="A10:A12"/>
    <mergeCell ref="B10:B12"/>
    <mergeCell ref="C10:C12"/>
    <mergeCell ref="D10:D12"/>
    <mergeCell ref="F11:F12"/>
    <mergeCell ref="E131:F131"/>
  </mergeCells>
  <pageMargins left="0.25" right="0.25" top="0.75" bottom="0.5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zoomScaleNormal="100" zoomScalePageLayoutView="130" workbookViewId="0"/>
  </sheetViews>
  <sheetFormatPr defaultRowHeight="15.75"/>
  <cols>
    <col min="1" max="1" width="12.28515625" style="22" customWidth="1"/>
    <col min="2" max="2" width="48.7109375" style="1" customWidth="1"/>
    <col min="3" max="3" width="7.140625" style="212" customWidth="1"/>
    <col min="4" max="4" width="4.7109375" style="1" customWidth="1"/>
    <col min="5" max="5" width="15.85546875" style="1" customWidth="1"/>
    <col min="6" max="6" width="15.85546875" style="1" hidden="1" customWidth="1"/>
    <col min="7" max="7" width="17.5703125" style="1" customWidth="1"/>
    <col min="8" max="11" width="9.140625" style="1"/>
    <col min="12" max="12" width="18.7109375" style="1" customWidth="1"/>
    <col min="13" max="256" width="9.140625" style="1"/>
    <col min="257" max="257" width="12.28515625" style="1" customWidth="1"/>
    <col min="258" max="258" width="48.7109375" style="1" customWidth="1"/>
    <col min="259" max="259" width="7.140625" style="1" customWidth="1"/>
    <col min="260" max="260" width="4.7109375" style="1" customWidth="1"/>
    <col min="261" max="262" width="15.85546875" style="1" customWidth="1"/>
    <col min="263" max="263" width="17.5703125" style="1" customWidth="1"/>
    <col min="264" max="267" width="9.140625" style="1"/>
    <col min="268" max="268" width="18.7109375" style="1" customWidth="1"/>
    <col min="269" max="512" width="9.140625" style="1"/>
    <col min="513" max="513" width="12.28515625" style="1" customWidth="1"/>
    <col min="514" max="514" width="48.7109375" style="1" customWidth="1"/>
    <col min="515" max="515" width="7.140625" style="1" customWidth="1"/>
    <col min="516" max="516" width="4.7109375" style="1" customWidth="1"/>
    <col min="517" max="518" width="15.85546875" style="1" customWidth="1"/>
    <col min="519" max="519" width="17.5703125" style="1" customWidth="1"/>
    <col min="520" max="523" width="9.140625" style="1"/>
    <col min="524" max="524" width="18.7109375" style="1" customWidth="1"/>
    <col min="525" max="768" width="9.140625" style="1"/>
    <col min="769" max="769" width="12.28515625" style="1" customWidth="1"/>
    <col min="770" max="770" width="48.7109375" style="1" customWidth="1"/>
    <col min="771" max="771" width="7.140625" style="1" customWidth="1"/>
    <col min="772" max="772" width="4.7109375" style="1" customWidth="1"/>
    <col min="773" max="774" width="15.85546875" style="1" customWidth="1"/>
    <col min="775" max="775" width="17.5703125" style="1" customWidth="1"/>
    <col min="776" max="779" width="9.140625" style="1"/>
    <col min="780" max="780" width="18.7109375" style="1" customWidth="1"/>
    <col min="781" max="1024" width="9.140625" style="1"/>
    <col min="1025" max="1025" width="12.28515625" style="1" customWidth="1"/>
    <col min="1026" max="1026" width="48.7109375" style="1" customWidth="1"/>
    <col min="1027" max="1027" width="7.140625" style="1" customWidth="1"/>
    <col min="1028" max="1028" width="4.7109375" style="1" customWidth="1"/>
    <col min="1029" max="1030" width="15.85546875" style="1" customWidth="1"/>
    <col min="1031" max="1031" width="17.5703125" style="1" customWidth="1"/>
    <col min="1032" max="1035" width="9.140625" style="1"/>
    <col min="1036" max="1036" width="18.7109375" style="1" customWidth="1"/>
    <col min="1037" max="1280" width="9.140625" style="1"/>
    <col min="1281" max="1281" width="12.28515625" style="1" customWidth="1"/>
    <col min="1282" max="1282" width="48.7109375" style="1" customWidth="1"/>
    <col min="1283" max="1283" width="7.140625" style="1" customWidth="1"/>
    <col min="1284" max="1284" width="4.7109375" style="1" customWidth="1"/>
    <col min="1285" max="1286" width="15.85546875" style="1" customWidth="1"/>
    <col min="1287" max="1287" width="17.5703125" style="1" customWidth="1"/>
    <col min="1288" max="1291" width="9.140625" style="1"/>
    <col min="1292" max="1292" width="18.7109375" style="1" customWidth="1"/>
    <col min="1293" max="1536" width="9.140625" style="1"/>
    <col min="1537" max="1537" width="12.28515625" style="1" customWidth="1"/>
    <col min="1538" max="1538" width="48.7109375" style="1" customWidth="1"/>
    <col min="1539" max="1539" width="7.140625" style="1" customWidth="1"/>
    <col min="1540" max="1540" width="4.7109375" style="1" customWidth="1"/>
    <col min="1541" max="1542" width="15.85546875" style="1" customWidth="1"/>
    <col min="1543" max="1543" width="17.5703125" style="1" customWidth="1"/>
    <col min="1544" max="1547" width="9.140625" style="1"/>
    <col min="1548" max="1548" width="18.7109375" style="1" customWidth="1"/>
    <col min="1549" max="1792" width="9.140625" style="1"/>
    <col min="1793" max="1793" width="12.28515625" style="1" customWidth="1"/>
    <col min="1794" max="1794" width="48.7109375" style="1" customWidth="1"/>
    <col min="1795" max="1795" width="7.140625" style="1" customWidth="1"/>
    <col min="1796" max="1796" width="4.7109375" style="1" customWidth="1"/>
    <col min="1797" max="1798" width="15.85546875" style="1" customWidth="1"/>
    <col min="1799" max="1799" width="17.5703125" style="1" customWidth="1"/>
    <col min="1800" max="1803" width="9.140625" style="1"/>
    <col min="1804" max="1804" width="18.7109375" style="1" customWidth="1"/>
    <col min="1805" max="2048" width="9.140625" style="1"/>
    <col min="2049" max="2049" width="12.28515625" style="1" customWidth="1"/>
    <col min="2050" max="2050" width="48.7109375" style="1" customWidth="1"/>
    <col min="2051" max="2051" width="7.140625" style="1" customWidth="1"/>
    <col min="2052" max="2052" width="4.7109375" style="1" customWidth="1"/>
    <col min="2053" max="2054" width="15.85546875" style="1" customWidth="1"/>
    <col min="2055" max="2055" width="17.5703125" style="1" customWidth="1"/>
    <col min="2056" max="2059" width="9.140625" style="1"/>
    <col min="2060" max="2060" width="18.7109375" style="1" customWidth="1"/>
    <col min="2061" max="2304" width="9.140625" style="1"/>
    <col min="2305" max="2305" width="12.28515625" style="1" customWidth="1"/>
    <col min="2306" max="2306" width="48.7109375" style="1" customWidth="1"/>
    <col min="2307" max="2307" width="7.140625" style="1" customWidth="1"/>
    <col min="2308" max="2308" width="4.7109375" style="1" customWidth="1"/>
    <col min="2309" max="2310" width="15.85546875" style="1" customWidth="1"/>
    <col min="2311" max="2311" width="17.5703125" style="1" customWidth="1"/>
    <col min="2312" max="2315" width="9.140625" style="1"/>
    <col min="2316" max="2316" width="18.7109375" style="1" customWidth="1"/>
    <col min="2317" max="2560" width="9.140625" style="1"/>
    <col min="2561" max="2561" width="12.28515625" style="1" customWidth="1"/>
    <col min="2562" max="2562" width="48.7109375" style="1" customWidth="1"/>
    <col min="2563" max="2563" width="7.140625" style="1" customWidth="1"/>
    <col min="2564" max="2564" width="4.7109375" style="1" customWidth="1"/>
    <col min="2565" max="2566" width="15.85546875" style="1" customWidth="1"/>
    <col min="2567" max="2567" width="17.5703125" style="1" customWidth="1"/>
    <col min="2568" max="2571" width="9.140625" style="1"/>
    <col min="2572" max="2572" width="18.7109375" style="1" customWidth="1"/>
    <col min="2573" max="2816" width="9.140625" style="1"/>
    <col min="2817" max="2817" width="12.28515625" style="1" customWidth="1"/>
    <col min="2818" max="2818" width="48.7109375" style="1" customWidth="1"/>
    <col min="2819" max="2819" width="7.140625" style="1" customWidth="1"/>
    <col min="2820" max="2820" width="4.7109375" style="1" customWidth="1"/>
    <col min="2821" max="2822" width="15.85546875" style="1" customWidth="1"/>
    <col min="2823" max="2823" width="17.5703125" style="1" customWidth="1"/>
    <col min="2824" max="2827" width="9.140625" style="1"/>
    <col min="2828" max="2828" width="18.7109375" style="1" customWidth="1"/>
    <col min="2829" max="3072" width="9.140625" style="1"/>
    <col min="3073" max="3073" width="12.28515625" style="1" customWidth="1"/>
    <col min="3074" max="3074" width="48.7109375" style="1" customWidth="1"/>
    <col min="3075" max="3075" width="7.140625" style="1" customWidth="1"/>
    <col min="3076" max="3076" width="4.7109375" style="1" customWidth="1"/>
    <col min="3077" max="3078" width="15.85546875" style="1" customWidth="1"/>
    <col min="3079" max="3079" width="17.5703125" style="1" customWidth="1"/>
    <col min="3080" max="3083" width="9.140625" style="1"/>
    <col min="3084" max="3084" width="18.7109375" style="1" customWidth="1"/>
    <col min="3085" max="3328" width="9.140625" style="1"/>
    <col min="3329" max="3329" width="12.28515625" style="1" customWidth="1"/>
    <col min="3330" max="3330" width="48.7109375" style="1" customWidth="1"/>
    <col min="3331" max="3331" width="7.140625" style="1" customWidth="1"/>
    <col min="3332" max="3332" width="4.7109375" style="1" customWidth="1"/>
    <col min="3333" max="3334" width="15.85546875" style="1" customWidth="1"/>
    <col min="3335" max="3335" width="17.5703125" style="1" customWidth="1"/>
    <col min="3336" max="3339" width="9.140625" style="1"/>
    <col min="3340" max="3340" width="18.7109375" style="1" customWidth="1"/>
    <col min="3341" max="3584" width="9.140625" style="1"/>
    <col min="3585" max="3585" width="12.28515625" style="1" customWidth="1"/>
    <col min="3586" max="3586" width="48.7109375" style="1" customWidth="1"/>
    <col min="3587" max="3587" width="7.140625" style="1" customWidth="1"/>
    <col min="3588" max="3588" width="4.7109375" style="1" customWidth="1"/>
    <col min="3589" max="3590" width="15.85546875" style="1" customWidth="1"/>
    <col min="3591" max="3591" width="17.5703125" style="1" customWidth="1"/>
    <col min="3592" max="3595" width="9.140625" style="1"/>
    <col min="3596" max="3596" width="18.7109375" style="1" customWidth="1"/>
    <col min="3597" max="3840" width="9.140625" style="1"/>
    <col min="3841" max="3841" width="12.28515625" style="1" customWidth="1"/>
    <col min="3842" max="3842" width="48.7109375" style="1" customWidth="1"/>
    <col min="3843" max="3843" width="7.140625" style="1" customWidth="1"/>
    <col min="3844" max="3844" width="4.7109375" style="1" customWidth="1"/>
    <col min="3845" max="3846" width="15.85546875" style="1" customWidth="1"/>
    <col min="3847" max="3847" width="17.5703125" style="1" customWidth="1"/>
    <col min="3848" max="3851" width="9.140625" style="1"/>
    <col min="3852" max="3852" width="18.7109375" style="1" customWidth="1"/>
    <col min="3853" max="4096" width="9.140625" style="1"/>
    <col min="4097" max="4097" width="12.28515625" style="1" customWidth="1"/>
    <col min="4098" max="4098" width="48.7109375" style="1" customWidth="1"/>
    <col min="4099" max="4099" width="7.140625" style="1" customWidth="1"/>
    <col min="4100" max="4100" width="4.7109375" style="1" customWidth="1"/>
    <col min="4101" max="4102" width="15.85546875" style="1" customWidth="1"/>
    <col min="4103" max="4103" width="17.5703125" style="1" customWidth="1"/>
    <col min="4104" max="4107" width="9.140625" style="1"/>
    <col min="4108" max="4108" width="18.7109375" style="1" customWidth="1"/>
    <col min="4109" max="4352" width="9.140625" style="1"/>
    <col min="4353" max="4353" width="12.28515625" style="1" customWidth="1"/>
    <col min="4354" max="4354" width="48.7109375" style="1" customWidth="1"/>
    <col min="4355" max="4355" width="7.140625" style="1" customWidth="1"/>
    <col min="4356" max="4356" width="4.7109375" style="1" customWidth="1"/>
    <col min="4357" max="4358" width="15.85546875" style="1" customWidth="1"/>
    <col min="4359" max="4359" width="17.5703125" style="1" customWidth="1"/>
    <col min="4360" max="4363" width="9.140625" style="1"/>
    <col min="4364" max="4364" width="18.7109375" style="1" customWidth="1"/>
    <col min="4365" max="4608" width="9.140625" style="1"/>
    <col min="4609" max="4609" width="12.28515625" style="1" customWidth="1"/>
    <col min="4610" max="4610" width="48.7109375" style="1" customWidth="1"/>
    <col min="4611" max="4611" width="7.140625" style="1" customWidth="1"/>
    <col min="4612" max="4612" width="4.7109375" style="1" customWidth="1"/>
    <col min="4613" max="4614" width="15.85546875" style="1" customWidth="1"/>
    <col min="4615" max="4615" width="17.5703125" style="1" customWidth="1"/>
    <col min="4616" max="4619" width="9.140625" style="1"/>
    <col min="4620" max="4620" width="18.7109375" style="1" customWidth="1"/>
    <col min="4621" max="4864" width="9.140625" style="1"/>
    <col min="4865" max="4865" width="12.28515625" style="1" customWidth="1"/>
    <col min="4866" max="4866" width="48.7109375" style="1" customWidth="1"/>
    <col min="4867" max="4867" width="7.140625" style="1" customWidth="1"/>
    <col min="4868" max="4868" width="4.7109375" style="1" customWidth="1"/>
    <col min="4869" max="4870" width="15.85546875" style="1" customWidth="1"/>
    <col min="4871" max="4871" width="17.5703125" style="1" customWidth="1"/>
    <col min="4872" max="4875" width="9.140625" style="1"/>
    <col min="4876" max="4876" width="18.7109375" style="1" customWidth="1"/>
    <col min="4877" max="5120" width="9.140625" style="1"/>
    <col min="5121" max="5121" width="12.28515625" style="1" customWidth="1"/>
    <col min="5122" max="5122" width="48.7109375" style="1" customWidth="1"/>
    <col min="5123" max="5123" width="7.140625" style="1" customWidth="1"/>
    <col min="5124" max="5124" width="4.7109375" style="1" customWidth="1"/>
    <col min="5125" max="5126" width="15.85546875" style="1" customWidth="1"/>
    <col min="5127" max="5127" width="17.5703125" style="1" customWidth="1"/>
    <col min="5128" max="5131" width="9.140625" style="1"/>
    <col min="5132" max="5132" width="18.7109375" style="1" customWidth="1"/>
    <col min="5133" max="5376" width="9.140625" style="1"/>
    <col min="5377" max="5377" width="12.28515625" style="1" customWidth="1"/>
    <col min="5378" max="5378" width="48.7109375" style="1" customWidth="1"/>
    <col min="5379" max="5379" width="7.140625" style="1" customWidth="1"/>
    <col min="5380" max="5380" width="4.7109375" style="1" customWidth="1"/>
    <col min="5381" max="5382" width="15.85546875" style="1" customWidth="1"/>
    <col min="5383" max="5383" width="17.5703125" style="1" customWidth="1"/>
    <col min="5384" max="5387" width="9.140625" style="1"/>
    <col min="5388" max="5388" width="18.7109375" style="1" customWidth="1"/>
    <col min="5389" max="5632" width="9.140625" style="1"/>
    <col min="5633" max="5633" width="12.28515625" style="1" customWidth="1"/>
    <col min="5634" max="5634" width="48.7109375" style="1" customWidth="1"/>
    <col min="5635" max="5635" width="7.140625" style="1" customWidth="1"/>
    <col min="5636" max="5636" width="4.7109375" style="1" customWidth="1"/>
    <col min="5637" max="5638" width="15.85546875" style="1" customWidth="1"/>
    <col min="5639" max="5639" width="17.5703125" style="1" customWidth="1"/>
    <col min="5640" max="5643" width="9.140625" style="1"/>
    <col min="5644" max="5644" width="18.7109375" style="1" customWidth="1"/>
    <col min="5645" max="5888" width="9.140625" style="1"/>
    <col min="5889" max="5889" width="12.28515625" style="1" customWidth="1"/>
    <col min="5890" max="5890" width="48.7109375" style="1" customWidth="1"/>
    <col min="5891" max="5891" width="7.140625" style="1" customWidth="1"/>
    <col min="5892" max="5892" width="4.7109375" style="1" customWidth="1"/>
    <col min="5893" max="5894" width="15.85546875" style="1" customWidth="1"/>
    <col min="5895" max="5895" width="17.5703125" style="1" customWidth="1"/>
    <col min="5896" max="5899" width="9.140625" style="1"/>
    <col min="5900" max="5900" width="18.7109375" style="1" customWidth="1"/>
    <col min="5901" max="6144" width="9.140625" style="1"/>
    <col min="6145" max="6145" width="12.28515625" style="1" customWidth="1"/>
    <col min="6146" max="6146" width="48.7109375" style="1" customWidth="1"/>
    <col min="6147" max="6147" width="7.140625" style="1" customWidth="1"/>
    <col min="6148" max="6148" width="4.7109375" style="1" customWidth="1"/>
    <col min="6149" max="6150" width="15.85546875" style="1" customWidth="1"/>
    <col min="6151" max="6151" width="17.5703125" style="1" customWidth="1"/>
    <col min="6152" max="6155" width="9.140625" style="1"/>
    <col min="6156" max="6156" width="18.7109375" style="1" customWidth="1"/>
    <col min="6157" max="6400" width="9.140625" style="1"/>
    <col min="6401" max="6401" width="12.28515625" style="1" customWidth="1"/>
    <col min="6402" max="6402" width="48.7109375" style="1" customWidth="1"/>
    <col min="6403" max="6403" width="7.140625" style="1" customWidth="1"/>
    <col min="6404" max="6404" width="4.7109375" style="1" customWidth="1"/>
    <col min="6405" max="6406" width="15.85546875" style="1" customWidth="1"/>
    <col min="6407" max="6407" width="17.5703125" style="1" customWidth="1"/>
    <col min="6408" max="6411" width="9.140625" style="1"/>
    <col min="6412" max="6412" width="18.7109375" style="1" customWidth="1"/>
    <col min="6413" max="6656" width="9.140625" style="1"/>
    <col min="6657" max="6657" width="12.28515625" style="1" customWidth="1"/>
    <col min="6658" max="6658" width="48.7109375" style="1" customWidth="1"/>
    <col min="6659" max="6659" width="7.140625" style="1" customWidth="1"/>
    <col min="6660" max="6660" width="4.7109375" style="1" customWidth="1"/>
    <col min="6661" max="6662" width="15.85546875" style="1" customWidth="1"/>
    <col min="6663" max="6663" width="17.5703125" style="1" customWidth="1"/>
    <col min="6664" max="6667" width="9.140625" style="1"/>
    <col min="6668" max="6668" width="18.7109375" style="1" customWidth="1"/>
    <col min="6669" max="6912" width="9.140625" style="1"/>
    <col min="6913" max="6913" width="12.28515625" style="1" customWidth="1"/>
    <col min="6914" max="6914" width="48.7109375" style="1" customWidth="1"/>
    <col min="6915" max="6915" width="7.140625" style="1" customWidth="1"/>
    <col min="6916" max="6916" width="4.7109375" style="1" customWidth="1"/>
    <col min="6917" max="6918" width="15.85546875" style="1" customWidth="1"/>
    <col min="6919" max="6919" width="17.5703125" style="1" customWidth="1"/>
    <col min="6920" max="6923" width="9.140625" style="1"/>
    <col min="6924" max="6924" width="18.7109375" style="1" customWidth="1"/>
    <col min="6925" max="7168" width="9.140625" style="1"/>
    <col min="7169" max="7169" width="12.28515625" style="1" customWidth="1"/>
    <col min="7170" max="7170" width="48.7109375" style="1" customWidth="1"/>
    <col min="7171" max="7171" width="7.140625" style="1" customWidth="1"/>
    <col min="7172" max="7172" width="4.7109375" style="1" customWidth="1"/>
    <col min="7173" max="7174" width="15.85546875" style="1" customWidth="1"/>
    <col min="7175" max="7175" width="17.5703125" style="1" customWidth="1"/>
    <col min="7176" max="7179" width="9.140625" style="1"/>
    <col min="7180" max="7180" width="18.7109375" style="1" customWidth="1"/>
    <col min="7181" max="7424" width="9.140625" style="1"/>
    <col min="7425" max="7425" width="12.28515625" style="1" customWidth="1"/>
    <col min="7426" max="7426" width="48.7109375" style="1" customWidth="1"/>
    <col min="7427" max="7427" width="7.140625" style="1" customWidth="1"/>
    <col min="7428" max="7428" width="4.7109375" style="1" customWidth="1"/>
    <col min="7429" max="7430" width="15.85546875" style="1" customWidth="1"/>
    <col min="7431" max="7431" width="17.5703125" style="1" customWidth="1"/>
    <col min="7432" max="7435" width="9.140625" style="1"/>
    <col min="7436" max="7436" width="18.7109375" style="1" customWidth="1"/>
    <col min="7437" max="7680" width="9.140625" style="1"/>
    <col min="7681" max="7681" width="12.28515625" style="1" customWidth="1"/>
    <col min="7682" max="7682" width="48.7109375" style="1" customWidth="1"/>
    <col min="7683" max="7683" width="7.140625" style="1" customWidth="1"/>
    <col min="7684" max="7684" width="4.7109375" style="1" customWidth="1"/>
    <col min="7685" max="7686" width="15.85546875" style="1" customWidth="1"/>
    <col min="7687" max="7687" width="17.5703125" style="1" customWidth="1"/>
    <col min="7688" max="7691" width="9.140625" style="1"/>
    <col min="7692" max="7692" width="18.7109375" style="1" customWidth="1"/>
    <col min="7693" max="7936" width="9.140625" style="1"/>
    <col min="7937" max="7937" width="12.28515625" style="1" customWidth="1"/>
    <col min="7938" max="7938" width="48.7109375" style="1" customWidth="1"/>
    <col min="7939" max="7939" width="7.140625" style="1" customWidth="1"/>
    <col min="7940" max="7940" width="4.7109375" style="1" customWidth="1"/>
    <col min="7941" max="7942" width="15.85546875" style="1" customWidth="1"/>
    <col min="7943" max="7943" width="17.5703125" style="1" customWidth="1"/>
    <col min="7944" max="7947" width="9.140625" style="1"/>
    <col min="7948" max="7948" width="18.7109375" style="1" customWidth="1"/>
    <col min="7949" max="8192" width="9.140625" style="1"/>
    <col min="8193" max="8193" width="12.28515625" style="1" customWidth="1"/>
    <col min="8194" max="8194" width="48.7109375" style="1" customWidth="1"/>
    <col min="8195" max="8195" width="7.140625" style="1" customWidth="1"/>
    <col min="8196" max="8196" width="4.7109375" style="1" customWidth="1"/>
    <col min="8197" max="8198" width="15.85546875" style="1" customWidth="1"/>
    <col min="8199" max="8199" width="17.5703125" style="1" customWidth="1"/>
    <col min="8200" max="8203" width="9.140625" style="1"/>
    <col min="8204" max="8204" width="18.7109375" style="1" customWidth="1"/>
    <col min="8205" max="8448" width="9.140625" style="1"/>
    <col min="8449" max="8449" width="12.28515625" style="1" customWidth="1"/>
    <col min="8450" max="8450" width="48.7109375" style="1" customWidth="1"/>
    <col min="8451" max="8451" width="7.140625" style="1" customWidth="1"/>
    <col min="8452" max="8452" width="4.7109375" style="1" customWidth="1"/>
    <col min="8453" max="8454" width="15.85546875" style="1" customWidth="1"/>
    <col min="8455" max="8455" width="17.5703125" style="1" customWidth="1"/>
    <col min="8456" max="8459" width="9.140625" style="1"/>
    <col min="8460" max="8460" width="18.7109375" style="1" customWidth="1"/>
    <col min="8461" max="8704" width="9.140625" style="1"/>
    <col min="8705" max="8705" width="12.28515625" style="1" customWidth="1"/>
    <col min="8706" max="8706" width="48.7109375" style="1" customWidth="1"/>
    <col min="8707" max="8707" width="7.140625" style="1" customWidth="1"/>
    <col min="8708" max="8708" width="4.7109375" style="1" customWidth="1"/>
    <col min="8709" max="8710" width="15.85546875" style="1" customWidth="1"/>
    <col min="8711" max="8711" width="17.5703125" style="1" customWidth="1"/>
    <col min="8712" max="8715" width="9.140625" style="1"/>
    <col min="8716" max="8716" width="18.7109375" style="1" customWidth="1"/>
    <col min="8717" max="8960" width="9.140625" style="1"/>
    <col min="8961" max="8961" width="12.28515625" style="1" customWidth="1"/>
    <col min="8962" max="8962" width="48.7109375" style="1" customWidth="1"/>
    <col min="8963" max="8963" width="7.140625" style="1" customWidth="1"/>
    <col min="8964" max="8964" width="4.7109375" style="1" customWidth="1"/>
    <col min="8965" max="8966" width="15.85546875" style="1" customWidth="1"/>
    <col min="8967" max="8967" width="17.5703125" style="1" customWidth="1"/>
    <col min="8968" max="8971" width="9.140625" style="1"/>
    <col min="8972" max="8972" width="18.7109375" style="1" customWidth="1"/>
    <col min="8973" max="9216" width="9.140625" style="1"/>
    <col min="9217" max="9217" width="12.28515625" style="1" customWidth="1"/>
    <col min="9218" max="9218" width="48.7109375" style="1" customWidth="1"/>
    <col min="9219" max="9219" width="7.140625" style="1" customWidth="1"/>
    <col min="9220" max="9220" width="4.7109375" style="1" customWidth="1"/>
    <col min="9221" max="9222" width="15.85546875" style="1" customWidth="1"/>
    <col min="9223" max="9223" width="17.5703125" style="1" customWidth="1"/>
    <col min="9224" max="9227" width="9.140625" style="1"/>
    <col min="9228" max="9228" width="18.7109375" style="1" customWidth="1"/>
    <col min="9229" max="9472" width="9.140625" style="1"/>
    <col min="9473" max="9473" width="12.28515625" style="1" customWidth="1"/>
    <col min="9474" max="9474" width="48.7109375" style="1" customWidth="1"/>
    <col min="9475" max="9475" width="7.140625" style="1" customWidth="1"/>
    <col min="9476" max="9476" width="4.7109375" style="1" customWidth="1"/>
    <col min="9477" max="9478" width="15.85546875" style="1" customWidth="1"/>
    <col min="9479" max="9479" width="17.5703125" style="1" customWidth="1"/>
    <col min="9480" max="9483" width="9.140625" style="1"/>
    <col min="9484" max="9484" width="18.7109375" style="1" customWidth="1"/>
    <col min="9485" max="9728" width="9.140625" style="1"/>
    <col min="9729" max="9729" width="12.28515625" style="1" customWidth="1"/>
    <col min="9730" max="9730" width="48.7109375" style="1" customWidth="1"/>
    <col min="9731" max="9731" width="7.140625" style="1" customWidth="1"/>
    <col min="9732" max="9732" width="4.7109375" style="1" customWidth="1"/>
    <col min="9733" max="9734" width="15.85546875" style="1" customWidth="1"/>
    <col min="9735" max="9735" width="17.5703125" style="1" customWidth="1"/>
    <col min="9736" max="9739" width="9.140625" style="1"/>
    <col min="9740" max="9740" width="18.7109375" style="1" customWidth="1"/>
    <col min="9741" max="9984" width="9.140625" style="1"/>
    <col min="9985" max="9985" width="12.28515625" style="1" customWidth="1"/>
    <col min="9986" max="9986" width="48.7109375" style="1" customWidth="1"/>
    <col min="9987" max="9987" width="7.140625" style="1" customWidth="1"/>
    <col min="9988" max="9988" width="4.7109375" style="1" customWidth="1"/>
    <col min="9989" max="9990" width="15.85546875" style="1" customWidth="1"/>
    <col min="9991" max="9991" width="17.5703125" style="1" customWidth="1"/>
    <col min="9992" max="9995" width="9.140625" style="1"/>
    <col min="9996" max="9996" width="18.7109375" style="1" customWidth="1"/>
    <col min="9997" max="10240" width="9.140625" style="1"/>
    <col min="10241" max="10241" width="12.28515625" style="1" customWidth="1"/>
    <col min="10242" max="10242" width="48.7109375" style="1" customWidth="1"/>
    <col min="10243" max="10243" width="7.140625" style="1" customWidth="1"/>
    <col min="10244" max="10244" width="4.7109375" style="1" customWidth="1"/>
    <col min="10245" max="10246" width="15.85546875" style="1" customWidth="1"/>
    <col min="10247" max="10247" width="17.5703125" style="1" customWidth="1"/>
    <col min="10248" max="10251" width="9.140625" style="1"/>
    <col min="10252" max="10252" width="18.7109375" style="1" customWidth="1"/>
    <col min="10253" max="10496" width="9.140625" style="1"/>
    <col min="10497" max="10497" width="12.28515625" style="1" customWidth="1"/>
    <col min="10498" max="10498" width="48.7109375" style="1" customWidth="1"/>
    <col min="10499" max="10499" width="7.140625" style="1" customWidth="1"/>
    <col min="10500" max="10500" width="4.7109375" style="1" customWidth="1"/>
    <col min="10501" max="10502" width="15.85546875" style="1" customWidth="1"/>
    <col min="10503" max="10503" width="17.5703125" style="1" customWidth="1"/>
    <col min="10504" max="10507" width="9.140625" style="1"/>
    <col min="10508" max="10508" width="18.7109375" style="1" customWidth="1"/>
    <col min="10509" max="10752" width="9.140625" style="1"/>
    <col min="10753" max="10753" width="12.28515625" style="1" customWidth="1"/>
    <col min="10754" max="10754" width="48.7109375" style="1" customWidth="1"/>
    <col min="10755" max="10755" width="7.140625" style="1" customWidth="1"/>
    <col min="10756" max="10756" width="4.7109375" style="1" customWidth="1"/>
    <col min="10757" max="10758" width="15.85546875" style="1" customWidth="1"/>
    <col min="10759" max="10759" width="17.5703125" style="1" customWidth="1"/>
    <col min="10760" max="10763" width="9.140625" style="1"/>
    <col min="10764" max="10764" width="18.7109375" style="1" customWidth="1"/>
    <col min="10765" max="11008" width="9.140625" style="1"/>
    <col min="11009" max="11009" width="12.28515625" style="1" customWidth="1"/>
    <col min="11010" max="11010" width="48.7109375" style="1" customWidth="1"/>
    <col min="11011" max="11011" width="7.140625" style="1" customWidth="1"/>
    <col min="11012" max="11012" width="4.7109375" style="1" customWidth="1"/>
    <col min="11013" max="11014" width="15.85546875" style="1" customWidth="1"/>
    <col min="11015" max="11015" width="17.5703125" style="1" customWidth="1"/>
    <col min="11016" max="11019" width="9.140625" style="1"/>
    <col min="11020" max="11020" width="18.7109375" style="1" customWidth="1"/>
    <col min="11021" max="11264" width="9.140625" style="1"/>
    <col min="11265" max="11265" width="12.28515625" style="1" customWidth="1"/>
    <col min="11266" max="11266" width="48.7109375" style="1" customWidth="1"/>
    <col min="11267" max="11267" width="7.140625" style="1" customWidth="1"/>
    <col min="11268" max="11268" width="4.7109375" style="1" customWidth="1"/>
    <col min="11269" max="11270" width="15.85546875" style="1" customWidth="1"/>
    <col min="11271" max="11271" width="17.5703125" style="1" customWidth="1"/>
    <col min="11272" max="11275" width="9.140625" style="1"/>
    <col min="11276" max="11276" width="18.7109375" style="1" customWidth="1"/>
    <col min="11277" max="11520" width="9.140625" style="1"/>
    <col min="11521" max="11521" width="12.28515625" style="1" customWidth="1"/>
    <col min="11522" max="11522" width="48.7109375" style="1" customWidth="1"/>
    <col min="11523" max="11523" width="7.140625" style="1" customWidth="1"/>
    <col min="11524" max="11524" width="4.7109375" style="1" customWidth="1"/>
    <col min="11525" max="11526" width="15.85546875" style="1" customWidth="1"/>
    <col min="11527" max="11527" width="17.5703125" style="1" customWidth="1"/>
    <col min="11528" max="11531" width="9.140625" style="1"/>
    <col min="11532" max="11532" width="18.7109375" style="1" customWidth="1"/>
    <col min="11533" max="11776" width="9.140625" style="1"/>
    <col min="11777" max="11777" width="12.28515625" style="1" customWidth="1"/>
    <col min="11778" max="11778" width="48.7109375" style="1" customWidth="1"/>
    <col min="11779" max="11779" width="7.140625" style="1" customWidth="1"/>
    <col min="11780" max="11780" width="4.7109375" style="1" customWidth="1"/>
    <col min="11781" max="11782" width="15.85546875" style="1" customWidth="1"/>
    <col min="11783" max="11783" width="17.5703125" style="1" customWidth="1"/>
    <col min="11784" max="11787" width="9.140625" style="1"/>
    <col min="11788" max="11788" width="18.7109375" style="1" customWidth="1"/>
    <col min="11789" max="12032" width="9.140625" style="1"/>
    <col min="12033" max="12033" width="12.28515625" style="1" customWidth="1"/>
    <col min="12034" max="12034" width="48.7109375" style="1" customWidth="1"/>
    <col min="12035" max="12035" width="7.140625" style="1" customWidth="1"/>
    <col min="12036" max="12036" width="4.7109375" style="1" customWidth="1"/>
    <col min="12037" max="12038" width="15.85546875" style="1" customWidth="1"/>
    <col min="12039" max="12039" width="17.5703125" style="1" customWidth="1"/>
    <col min="12040" max="12043" width="9.140625" style="1"/>
    <col min="12044" max="12044" width="18.7109375" style="1" customWidth="1"/>
    <col min="12045" max="12288" width="9.140625" style="1"/>
    <col min="12289" max="12289" width="12.28515625" style="1" customWidth="1"/>
    <col min="12290" max="12290" width="48.7109375" style="1" customWidth="1"/>
    <col min="12291" max="12291" width="7.140625" style="1" customWidth="1"/>
    <col min="12292" max="12292" width="4.7109375" style="1" customWidth="1"/>
    <col min="12293" max="12294" width="15.85546875" style="1" customWidth="1"/>
    <col min="12295" max="12295" width="17.5703125" style="1" customWidth="1"/>
    <col min="12296" max="12299" width="9.140625" style="1"/>
    <col min="12300" max="12300" width="18.7109375" style="1" customWidth="1"/>
    <col min="12301" max="12544" width="9.140625" style="1"/>
    <col min="12545" max="12545" width="12.28515625" style="1" customWidth="1"/>
    <col min="12546" max="12546" width="48.7109375" style="1" customWidth="1"/>
    <col min="12547" max="12547" width="7.140625" style="1" customWidth="1"/>
    <col min="12548" max="12548" width="4.7109375" style="1" customWidth="1"/>
    <col min="12549" max="12550" width="15.85546875" style="1" customWidth="1"/>
    <col min="12551" max="12551" width="17.5703125" style="1" customWidth="1"/>
    <col min="12552" max="12555" width="9.140625" style="1"/>
    <col min="12556" max="12556" width="18.7109375" style="1" customWidth="1"/>
    <col min="12557" max="12800" width="9.140625" style="1"/>
    <col min="12801" max="12801" width="12.28515625" style="1" customWidth="1"/>
    <col min="12802" max="12802" width="48.7109375" style="1" customWidth="1"/>
    <col min="12803" max="12803" width="7.140625" style="1" customWidth="1"/>
    <col min="12804" max="12804" width="4.7109375" style="1" customWidth="1"/>
    <col min="12805" max="12806" width="15.85546875" style="1" customWidth="1"/>
    <col min="12807" max="12807" width="17.5703125" style="1" customWidth="1"/>
    <col min="12808" max="12811" width="9.140625" style="1"/>
    <col min="12812" max="12812" width="18.7109375" style="1" customWidth="1"/>
    <col min="12813" max="13056" width="9.140625" style="1"/>
    <col min="13057" max="13057" width="12.28515625" style="1" customWidth="1"/>
    <col min="13058" max="13058" width="48.7109375" style="1" customWidth="1"/>
    <col min="13059" max="13059" width="7.140625" style="1" customWidth="1"/>
    <col min="13060" max="13060" width="4.7109375" style="1" customWidth="1"/>
    <col min="13061" max="13062" width="15.85546875" style="1" customWidth="1"/>
    <col min="13063" max="13063" width="17.5703125" style="1" customWidth="1"/>
    <col min="13064" max="13067" width="9.140625" style="1"/>
    <col min="13068" max="13068" width="18.7109375" style="1" customWidth="1"/>
    <col min="13069" max="13312" width="9.140625" style="1"/>
    <col min="13313" max="13313" width="12.28515625" style="1" customWidth="1"/>
    <col min="13314" max="13314" width="48.7109375" style="1" customWidth="1"/>
    <col min="13315" max="13315" width="7.140625" style="1" customWidth="1"/>
    <col min="13316" max="13316" width="4.7109375" style="1" customWidth="1"/>
    <col min="13317" max="13318" width="15.85546875" style="1" customWidth="1"/>
    <col min="13319" max="13319" width="17.5703125" style="1" customWidth="1"/>
    <col min="13320" max="13323" width="9.140625" style="1"/>
    <col min="13324" max="13324" width="18.7109375" style="1" customWidth="1"/>
    <col min="13325" max="13568" width="9.140625" style="1"/>
    <col min="13569" max="13569" width="12.28515625" style="1" customWidth="1"/>
    <col min="13570" max="13570" width="48.7109375" style="1" customWidth="1"/>
    <col min="13571" max="13571" width="7.140625" style="1" customWidth="1"/>
    <col min="13572" max="13572" width="4.7109375" style="1" customWidth="1"/>
    <col min="13573" max="13574" width="15.85546875" style="1" customWidth="1"/>
    <col min="13575" max="13575" width="17.5703125" style="1" customWidth="1"/>
    <col min="13576" max="13579" width="9.140625" style="1"/>
    <col min="13580" max="13580" width="18.7109375" style="1" customWidth="1"/>
    <col min="13581" max="13824" width="9.140625" style="1"/>
    <col min="13825" max="13825" width="12.28515625" style="1" customWidth="1"/>
    <col min="13826" max="13826" width="48.7109375" style="1" customWidth="1"/>
    <col min="13827" max="13827" width="7.140625" style="1" customWidth="1"/>
    <col min="13828" max="13828" width="4.7109375" style="1" customWidth="1"/>
    <col min="13829" max="13830" width="15.85546875" style="1" customWidth="1"/>
    <col min="13831" max="13831" width="17.5703125" style="1" customWidth="1"/>
    <col min="13832" max="13835" width="9.140625" style="1"/>
    <col min="13836" max="13836" width="18.7109375" style="1" customWidth="1"/>
    <col min="13837" max="14080" width="9.140625" style="1"/>
    <col min="14081" max="14081" width="12.28515625" style="1" customWidth="1"/>
    <col min="14082" max="14082" width="48.7109375" style="1" customWidth="1"/>
    <col min="14083" max="14083" width="7.140625" style="1" customWidth="1"/>
    <col min="14084" max="14084" width="4.7109375" style="1" customWidth="1"/>
    <col min="14085" max="14086" width="15.85546875" style="1" customWidth="1"/>
    <col min="14087" max="14087" width="17.5703125" style="1" customWidth="1"/>
    <col min="14088" max="14091" width="9.140625" style="1"/>
    <col min="14092" max="14092" width="18.7109375" style="1" customWidth="1"/>
    <col min="14093" max="14336" width="9.140625" style="1"/>
    <col min="14337" max="14337" width="12.28515625" style="1" customWidth="1"/>
    <col min="14338" max="14338" width="48.7109375" style="1" customWidth="1"/>
    <col min="14339" max="14339" width="7.140625" style="1" customWidth="1"/>
    <col min="14340" max="14340" width="4.7109375" style="1" customWidth="1"/>
    <col min="14341" max="14342" width="15.85546875" style="1" customWidth="1"/>
    <col min="14343" max="14343" width="17.5703125" style="1" customWidth="1"/>
    <col min="14344" max="14347" width="9.140625" style="1"/>
    <col min="14348" max="14348" width="18.7109375" style="1" customWidth="1"/>
    <col min="14349" max="14592" width="9.140625" style="1"/>
    <col min="14593" max="14593" width="12.28515625" style="1" customWidth="1"/>
    <col min="14594" max="14594" width="48.7109375" style="1" customWidth="1"/>
    <col min="14595" max="14595" width="7.140625" style="1" customWidth="1"/>
    <col min="14596" max="14596" width="4.7109375" style="1" customWidth="1"/>
    <col min="14597" max="14598" width="15.85546875" style="1" customWidth="1"/>
    <col min="14599" max="14599" width="17.5703125" style="1" customWidth="1"/>
    <col min="14600" max="14603" width="9.140625" style="1"/>
    <col min="14604" max="14604" width="18.7109375" style="1" customWidth="1"/>
    <col min="14605" max="14848" width="9.140625" style="1"/>
    <col min="14849" max="14849" width="12.28515625" style="1" customWidth="1"/>
    <col min="14850" max="14850" width="48.7109375" style="1" customWidth="1"/>
    <col min="14851" max="14851" width="7.140625" style="1" customWidth="1"/>
    <col min="14852" max="14852" width="4.7109375" style="1" customWidth="1"/>
    <col min="14853" max="14854" width="15.85546875" style="1" customWidth="1"/>
    <col min="14855" max="14855" width="17.5703125" style="1" customWidth="1"/>
    <col min="14856" max="14859" width="9.140625" style="1"/>
    <col min="14860" max="14860" width="18.7109375" style="1" customWidth="1"/>
    <col min="14861" max="15104" width="9.140625" style="1"/>
    <col min="15105" max="15105" width="12.28515625" style="1" customWidth="1"/>
    <col min="15106" max="15106" width="48.7109375" style="1" customWidth="1"/>
    <col min="15107" max="15107" width="7.140625" style="1" customWidth="1"/>
    <col min="15108" max="15108" width="4.7109375" style="1" customWidth="1"/>
    <col min="15109" max="15110" width="15.85546875" style="1" customWidth="1"/>
    <col min="15111" max="15111" width="17.5703125" style="1" customWidth="1"/>
    <col min="15112" max="15115" width="9.140625" style="1"/>
    <col min="15116" max="15116" width="18.7109375" style="1" customWidth="1"/>
    <col min="15117" max="15360" width="9.140625" style="1"/>
    <col min="15361" max="15361" width="12.28515625" style="1" customWidth="1"/>
    <col min="15362" max="15362" width="48.7109375" style="1" customWidth="1"/>
    <col min="15363" max="15363" width="7.140625" style="1" customWidth="1"/>
    <col min="15364" max="15364" width="4.7109375" style="1" customWidth="1"/>
    <col min="15365" max="15366" width="15.85546875" style="1" customWidth="1"/>
    <col min="15367" max="15367" width="17.5703125" style="1" customWidth="1"/>
    <col min="15368" max="15371" width="9.140625" style="1"/>
    <col min="15372" max="15372" width="18.7109375" style="1" customWidth="1"/>
    <col min="15373" max="15616" width="9.140625" style="1"/>
    <col min="15617" max="15617" width="12.28515625" style="1" customWidth="1"/>
    <col min="15618" max="15618" width="48.7109375" style="1" customWidth="1"/>
    <col min="15619" max="15619" width="7.140625" style="1" customWidth="1"/>
    <col min="15620" max="15620" width="4.7109375" style="1" customWidth="1"/>
    <col min="15621" max="15622" width="15.85546875" style="1" customWidth="1"/>
    <col min="15623" max="15623" width="17.5703125" style="1" customWidth="1"/>
    <col min="15624" max="15627" width="9.140625" style="1"/>
    <col min="15628" max="15628" width="18.7109375" style="1" customWidth="1"/>
    <col min="15629" max="15872" width="9.140625" style="1"/>
    <col min="15873" max="15873" width="12.28515625" style="1" customWidth="1"/>
    <col min="15874" max="15874" width="48.7109375" style="1" customWidth="1"/>
    <col min="15875" max="15875" width="7.140625" style="1" customWidth="1"/>
    <col min="15876" max="15876" width="4.7109375" style="1" customWidth="1"/>
    <col min="15877" max="15878" width="15.85546875" style="1" customWidth="1"/>
    <col min="15879" max="15879" width="17.5703125" style="1" customWidth="1"/>
    <col min="15880" max="15883" width="9.140625" style="1"/>
    <col min="15884" max="15884" width="18.7109375" style="1" customWidth="1"/>
    <col min="15885" max="16128" width="9.140625" style="1"/>
    <col min="16129" max="16129" width="12.28515625" style="1" customWidth="1"/>
    <col min="16130" max="16130" width="48.7109375" style="1" customWidth="1"/>
    <col min="16131" max="16131" width="7.140625" style="1" customWidth="1"/>
    <col min="16132" max="16132" width="4.7109375" style="1" customWidth="1"/>
    <col min="16133" max="16134" width="15.85546875" style="1" customWidth="1"/>
    <col min="16135" max="16135" width="17.5703125" style="1" customWidth="1"/>
    <col min="16136" max="16139" width="9.140625" style="1"/>
    <col min="16140" max="16140" width="18.7109375" style="1" customWidth="1"/>
    <col min="16141" max="16384" width="9.140625" style="1"/>
  </cols>
  <sheetData>
    <row r="1" spans="1:15" ht="18.75">
      <c r="A1" s="24" t="s">
        <v>258</v>
      </c>
    </row>
    <row r="2" spans="1:15">
      <c r="A2" s="16" t="s">
        <v>16</v>
      </c>
    </row>
    <row r="3" spans="1:15">
      <c r="A3" s="16" t="s">
        <v>260</v>
      </c>
    </row>
    <row r="4" spans="1:15">
      <c r="A4" s="16" t="s">
        <v>259</v>
      </c>
      <c r="B4" s="9"/>
      <c r="C4" s="211"/>
      <c r="D4" s="9"/>
      <c r="E4" s="9"/>
      <c r="F4" s="9"/>
      <c r="G4" s="9"/>
    </row>
    <row r="5" spans="1:15">
      <c r="A5" s="228"/>
      <c r="B5" s="289"/>
      <c r="C5" s="289"/>
      <c r="D5" s="289"/>
      <c r="E5" s="289"/>
      <c r="F5" s="289"/>
      <c r="G5" s="289"/>
    </row>
    <row r="6" spans="1:15" ht="15.75" customHeight="1">
      <c r="A6" s="288" t="s">
        <v>188</v>
      </c>
      <c r="B6" s="288"/>
      <c r="C6" s="288"/>
      <c r="D6" s="288"/>
      <c r="E6" s="288"/>
      <c r="F6" s="288"/>
      <c r="G6" s="288"/>
    </row>
    <row r="7" spans="1:15" ht="16.5" customHeight="1">
      <c r="A7" s="288" t="s">
        <v>1243</v>
      </c>
      <c r="B7" s="288"/>
      <c r="C7" s="288"/>
      <c r="D7" s="288"/>
      <c r="E7" s="288"/>
      <c r="F7" s="288"/>
      <c r="G7" s="288"/>
    </row>
    <row r="8" spans="1:15" ht="12.75" customHeight="1"/>
    <row r="9" spans="1:15" ht="12.75" customHeight="1">
      <c r="A9" s="16"/>
    </row>
    <row r="10" spans="1:15" ht="12.75" customHeight="1" thickBot="1">
      <c r="G10" s="94" t="s">
        <v>1106</v>
      </c>
    </row>
    <row r="11" spans="1:15" s="2" customFormat="1" ht="12.75">
      <c r="A11" s="290" t="s">
        <v>189</v>
      </c>
      <c r="B11" s="283" t="s">
        <v>522</v>
      </c>
      <c r="C11" s="286" t="s">
        <v>517</v>
      </c>
      <c r="D11" s="286" t="s">
        <v>518</v>
      </c>
      <c r="E11" s="292"/>
      <c r="F11" s="292"/>
      <c r="G11" s="293"/>
    </row>
    <row r="12" spans="1:15" s="2" customFormat="1" ht="26.25" thickBot="1">
      <c r="A12" s="291"/>
      <c r="B12" s="285"/>
      <c r="C12" s="272"/>
      <c r="D12" s="272"/>
      <c r="E12" s="267" t="s">
        <v>1101</v>
      </c>
      <c r="F12" s="229" t="s">
        <v>1241</v>
      </c>
      <c r="G12" s="105" t="s">
        <v>1100</v>
      </c>
      <c r="I12" s="18"/>
      <c r="J12" s="18"/>
      <c r="K12" s="18"/>
      <c r="L12" s="18"/>
      <c r="M12" s="18"/>
      <c r="N12" s="18"/>
      <c r="O12" s="18"/>
    </row>
    <row r="13" spans="1:15" ht="26.25" customHeight="1" thickBot="1">
      <c r="A13" s="100" t="s">
        <v>190</v>
      </c>
      <c r="B13" s="101" t="s">
        <v>519</v>
      </c>
      <c r="C13" s="101" t="s">
        <v>520</v>
      </c>
      <c r="D13" s="101" t="s">
        <v>521</v>
      </c>
      <c r="E13" s="178">
        <v>5</v>
      </c>
      <c r="F13" s="178">
        <v>6</v>
      </c>
      <c r="G13" s="102">
        <v>7</v>
      </c>
      <c r="I13" s="18"/>
      <c r="J13" s="18"/>
      <c r="K13" s="18"/>
      <c r="L13" s="18"/>
      <c r="M13" s="18"/>
      <c r="N13" s="18"/>
      <c r="O13" s="18"/>
    </row>
    <row r="14" spans="1:15" ht="12.75" customHeight="1">
      <c r="A14" s="96"/>
      <c r="B14" s="97" t="s">
        <v>296</v>
      </c>
      <c r="C14" s="21"/>
      <c r="D14" s="98"/>
      <c r="E14" s="230"/>
      <c r="F14" s="230"/>
      <c r="G14" s="231"/>
      <c r="I14" s="18"/>
      <c r="J14" s="18"/>
      <c r="K14" s="18"/>
      <c r="L14" s="18"/>
      <c r="M14" s="18"/>
      <c r="N14" s="18"/>
      <c r="O14" s="18"/>
    </row>
    <row r="15" spans="1:15" s="18" customFormat="1" ht="26.25" customHeight="1">
      <c r="A15" s="32"/>
      <c r="B15" s="37" t="s">
        <v>191</v>
      </c>
      <c r="C15" s="40" t="s">
        <v>297</v>
      </c>
      <c r="D15" s="50"/>
      <c r="E15" s="62">
        <f>E16+E23+E28+E29</f>
        <v>669852</v>
      </c>
      <c r="F15" s="62">
        <f>F16+F23+F28+F29</f>
        <v>647223</v>
      </c>
      <c r="G15" s="63">
        <f>G16+G23+G28+G29</f>
        <v>554948</v>
      </c>
    </row>
    <row r="16" spans="1:15" s="18" customFormat="1" ht="24.95" customHeight="1">
      <c r="A16" s="32"/>
      <c r="B16" s="87" t="s">
        <v>298</v>
      </c>
      <c r="C16" s="40" t="s">
        <v>299</v>
      </c>
      <c r="D16" s="50"/>
      <c r="E16" s="62"/>
      <c r="F16" s="232"/>
      <c r="G16" s="63"/>
    </row>
    <row r="17" spans="1:12" s="18" customFormat="1" ht="12.75">
      <c r="A17" s="28" t="s">
        <v>192</v>
      </c>
      <c r="B17" s="55" t="s">
        <v>300</v>
      </c>
      <c r="C17" s="40" t="s">
        <v>301</v>
      </c>
      <c r="D17" s="50"/>
      <c r="E17" s="62"/>
      <c r="F17" s="232"/>
      <c r="G17" s="63"/>
    </row>
    <row r="18" spans="1:12" s="18" customFormat="1" ht="12.75">
      <c r="A18" s="32" t="s">
        <v>193</v>
      </c>
      <c r="B18" s="55" t="s">
        <v>302</v>
      </c>
      <c r="C18" s="40" t="s">
        <v>303</v>
      </c>
      <c r="D18" s="50"/>
      <c r="E18" s="62"/>
      <c r="F18" s="232"/>
      <c r="G18" s="63"/>
    </row>
    <row r="19" spans="1:12" s="18" customFormat="1" ht="17.25" customHeight="1">
      <c r="A19" s="28" t="s">
        <v>194</v>
      </c>
      <c r="B19" s="55" t="s">
        <v>304</v>
      </c>
      <c r="C19" s="40" t="s">
        <v>305</v>
      </c>
      <c r="D19" s="50"/>
      <c r="E19" s="62"/>
      <c r="F19" s="232"/>
      <c r="G19" s="63"/>
    </row>
    <row r="20" spans="1:12" s="18" customFormat="1" ht="18" customHeight="1">
      <c r="A20" s="28" t="s">
        <v>194</v>
      </c>
      <c r="B20" s="55" t="s">
        <v>306</v>
      </c>
      <c r="C20" s="40" t="s">
        <v>307</v>
      </c>
      <c r="D20" s="50"/>
      <c r="E20" s="62"/>
      <c r="F20" s="232"/>
      <c r="G20" s="63"/>
    </row>
    <row r="21" spans="1:12" s="18" customFormat="1" ht="28.5" customHeight="1">
      <c r="A21" s="28" t="s">
        <v>195</v>
      </c>
      <c r="B21" s="37" t="s">
        <v>308</v>
      </c>
      <c r="C21" s="40" t="s">
        <v>309</v>
      </c>
      <c r="D21" s="50"/>
      <c r="E21" s="62"/>
      <c r="F21" s="232"/>
      <c r="G21" s="63"/>
    </row>
    <row r="22" spans="1:12" s="18" customFormat="1" ht="30" customHeight="1">
      <c r="A22" s="28" t="s">
        <v>195</v>
      </c>
      <c r="B22" s="37" t="s">
        <v>310</v>
      </c>
      <c r="C22" s="40" t="s">
        <v>311</v>
      </c>
      <c r="D22" s="50"/>
      <c r="E22" s="62"/>
      <c r="F22" s="232"/>
      <c r="G22" s="63"/>
    </row>
    <row r="23" spans="1:12" s="18" customFormat="1" ht="25.5">
      <c r="A23" s="32"/>
      <c r="B23" s="37" t="s">
        <v>312</v>
      </c>
      <c r="C23" s="40" t="s">
        <v>313</v>
      </c>
      <c r="D23" s="50"/>
      <c r="E23" s="62">
        <f>E24-E25-E26+E27</f>
        <v>669852</v>
      </c>
      <c r="F23" s="62">
        <f>F24-F25-F26</f>
        <v>647223</v>
      </c>
      <c r="G23" s="63">
        <f>G24-G25-G26</f>
        <v>554948</v>
      </c>
    </row>
    <row r="24" spans="1:12" s="18" customFormat="1" ht="12.75">
      <c r="A24" s="28" t="s">
        <v>12</v>
      </c>
      <c r="B24" s="55" t="s">
        <v>314</v>
      </c>
      <c r="C24" s="40" t="s">
        <v>315</v>
      </c>
      <c r="D24" s="50"/>
      <c r="E24" s="62">
        <v>2928217</v>
      </c>
      <c r="F24" s="232">
        <v>2798112</v>
      </c>
      <c r="G24" s="63">
        <v>2677619</v>
      </c>
    </row>
    <row r="25" spans="1:12" s="18" customFormat="1" ht="25.5">
      <c r="A25" s="28" t="s">
        <v>194</v>
      </c>
      <c r="B25" s="37" t="s">
        <v>316</v>
      </c>
      <c r="C25" s="40" t="s">
        <v>317</v>
      </c>
      <c r="D25" s="50"/>
      <c r="E25" s="62">
        <v>2176427</v>
      </c>
      <c r="F25" s="232">
        <v>2135690</v>
      </c>
      <c r="G25" s="63">
        <v>1982122</v>
      </c>
      <c r="L25" s="64"/>
    </row>
    <row r="26" spans="1:12" s="18" customFormat="1" ht="29.25" customHeight="1">
      <c r="A26" s="28" t="s">
        <v>195</v>
      </c>
      <c r="B26" s="37" t="s">
        <v>318</v>
      </c>
      <c r="C26" s="40" t="s">
        <v>319</v>
      </c>
      <c r="D26" s="50"/>
      <c r="E26" s="62">
        <v>81938</v>
      </c>
      <c r="F26" s="232">
        <v>15199</v>
      </c>
      <c r="G26" s="63">
        <v>140549</v>
      </c>
    </row>
    <row r="27" spans="1:12" s="18" customFormat="1" ht="31.5" customHeight="1">
      <c r="A27" s="28" t="s">
        <v>195</v>
      </c>
      <c r="B27" s="37" t="s">
        <v>320</v>
      </c>
      <c r="C27" s="40" t="s">
        <v>321</v>
      </c>
      <c r="D27" s="50"/>
      <c r="E27" s="62"/>
      <c r="F27" s="232"/>
      <c r="G27" s="63"/>
    </row>
    <row r="28" spans="1:12" s="18" customFormat="1" ht="25.5">
      <c r="A28" s="28" t="s">
        <v>196</v>
      </c>
      <c r="B28" s="37" t="s">
        <v>322</v>
      </c>
      <c r="C28" s="40" t="s">
        <v>323</v>
      </c>
      <c r="D28" s="50"/>
      <c r="E28" s="62"/>
      <c r="F28" s="232"/>
      <c r="G28" s="63"/>
    </row>
    <row r="29" spans="1:12" s="18" customFormat="1" ht="33.75">
      <c r="A29" s="28" t="s">
        <v>197</v>
      </c>
      <c r="B29" s="55" t="s">
        <v>324</v>
      </c>
      <c r="C29" s="40" t="s">
        <v>325</v>
      </c>
      <c r="D29" s="50"/>
      <c r="E29" s="62"/>
      <c r="F29" s="232"/>
      <c r="G29" s="63"/>
    </row>
    <row r="30" spans="1:12" s="18" customFormat="1" ht="26.25" customHeight="1">
      <c r="A30" s="32"/>
      <c r="B30" s="37" t="s">
        <v>2</v>
      </c>
      <c r="C30" s="40" t="s">
        <v>326</v>
      </c>
      <c r="D30" s="50"/>
      <c r="E30" s="62">
        <f>E31+E40+E48-E49-E58+E59-E60+E61+E62</f>
        <v>312801</v>
      </c>
      <c r="F30" s="62">
        <f>F31+F40+F48-F49-F58+F59-F60+F61+F62</f>
        <v>308833</v>
      </c>
      <c r="G30" s="63">
        <f>G31+G40+G48-G49-G58+G59-G60+G61+G62</f>
        <v>317490</v>
      </c>
    </row>
    <row r="31" spans="1:12" s="18" customFormat="1" ht="38.25">
      <c r="A31" s="32"/>
      <c r="B31" s="37" t="s">
        <v>327</v>
      </c>
      <c r="C31" s="40" t="s">
        <v>328</v>
      </c>
      <c r="D31" s="50"/>
      <c r="E31" s="62">
        <f>E32+E37</f>
        <v>1004</v>
      </c>
      <c r="F31" s="62">
        <f>F32+F37</f>
        <v>1698</v>
      </c>
      <c r="G31" s="63">
        <f>G32+G37</f>
        <v>435</v>
      </c>
    </row>
    <row r="32" spans="1:12" s="18" customFormat="1" ht="25.5">
      <c r="A32" s="32" t="s">
        <v>198</v>
      </c>
      <c r="B32" s="37" t="s">
        <v>329</v>
      </c>
      <c r="C32" s="40" t="s">
        <v>330</v>
      </c>
      <c r="D32" s="50"/>
      <c r="E32" s="62">
        <v>720</v>
      </c>
      <c r="F32" s="232">
        <v>845</v>
      </c>
      <c r="G32" s="63">
        <v>277</v>
      </c>
    </row>
    <row r="33" spans="1:8" s="18" customFormat="1" ht="12.75">
      <c r="A33" s="32" t="s">
        <v>199</v>
      </c>
      <c r="B33" s="55" t="s">
        <v>331</v>
      </c>
      <c r="C33" s="40" t="s">
        <v>332</v>
      </c>
      <c r="D33" s="50"/>
      <c r="E33" s="62"/>
      <c r="F33" s="232"/>
      <c r="G33" s="63"/>
    </row>
    <row r="34" spans="1:8" s="18" customFormat="1" ht="12.75">
      <c r="A34" s="32" t="s">
        <v>200</v>
      </c>
      <c r="B34" s="55" t="s">
        <v>333</v>
      </c>
      <c r="C34" s="40" t="s">
        <v>334</v>
      </c>
      <c r="D34" s="50"/>
      <c r="E34" s="62"/>
      <c r="F34" s="232"/>
      <c r="G34" s="63"/>
    </row>
    <row r="35" spans="1:8" s="18" customFormat="1" ht="12.75">
      <c r="A35" s="32" t="s">
        <v>201</v>
      </c>
      <c r="B35" s="55" t="s">
        <v>335</v>
      </c>
      <c r="C35" s="40" t="s">
        <v>336</v>
      </c>
      <c r="D35" s="50"/>
      <c r="E35" s="62"/>
      <c r="F35" s="232"/>
      <c r="G35" s="63"/>
    </row>
    <row r="36" spans="1:8" s="18" customFormat="1" ht="12.75">
      <c r="A36" s="32" t="s">
        <v>202</v>
      </c>
      <c r="B36" s="55" t="s">
        <v>337</v>
      </c>
      <c r="C36" s="40" t="s">
        <v>338</v>
      </c>
      <c r="D36" s="50"/>
      <c r="E36" s="62"/>
      <c r="F36" s="232"/>
      <c r="G36" s="63"/>
    </row>
    <row r="37" spans="1:8" s="18" customFormat="1" ht="12.75">
      <c r="A37" s="32" t="s">
        <v>203</v>
      </c>
      <c r="B37" s="55" t="s">
        <v>339</v>
      </c>
      <c r="C37" s="40" t="s">
        <v>340</v>
      </c>
      <c r="D37" s="50"/>
      <c r="E37" s="114">
        <v>284</v>
      </c>
      <c r="F37" s="233">
        <v>853</v>
      </c>
      <c r="G37" s="63">
        <v>158</v>
      </c>
    </row>
    <row r="38" spans="1:8" s="18" customFormat="1" ht="51">
      <c r="A38" s="32" t="s">
        <v>204</v>
      </c>
      <c r="B38" s="37" t="s">
        <v>341</v>
      </c>
      <c r="C38" s="40" t="s">
        <v>342</v>
      </c>
      <c r="D38" s="50"/>
      <c r="E38" s="62"/>
      <c r="F38" s="232"/>
      <c r="G38" s="63"/>
    </row>
    <row r="39" spans="1:8" s="18" customFormat="1" ht="25.5">
      <c r="A39" s="32" t="s">
        <v>205</v>
      </c>
      <c r="B39" s="37" t="s">
        <v>343</v>
      </c>
      <c r="C39" s="40" t="s">
        <v>344</v>
      </c>
      <c r="D39" s="50"/>
      <c r="E39" s="62"/>
      <c r="F39" s="232"/>
      <c r="G39" s="63"/>
    </row>
    <row r="40" spans="1:8" s="18" customFormat="1" ht="25.5">
      <c r="A40" s="32"/>
      <c r="B40" s="37" t="s">
        <v>345</v>
      </c>
      <c r="C40" s="40" t="s">
        <v>346</v>
      </c>
      <c r="D40" s="50"/>
      <c r="E40" s="62">
        <f>E41+E42+E43+E44+E45-E46-E47</f>
        <v>136169</v>
      </c>
      <c r="F40" s="62">
        <f>F41+F42+F43+F44+F45-F46-F47</f>
        <v>300114</v>
      </c>
      <c r="G40" s="63">
        <f>G41+G42+G43+G44+G45-G46-G47</f>
        <v>288331</v>
      </c>
    </row>
    <row r="41" spans="1:8" s="18" customFormat="1" ht="25.5">
      <c r="A41" s="32" t="s">
        <v>206</v>
      </c>
      <c r="B41" s="37" t="s">
        <v>347</v>
      </c>
      <c r="C41" s="40" t="s">
        <v>348</v>
      </c>
      <c r="D41" s="50"/>
      <c r="E41" s="62"/>
      <c r="F41" s="232"/>
      <c r="G41" s="63"/>
    </row>
    <row r="42" spans="1:8" s="18" customFormat="1" ht="12.75">
      <c r="A42" s="32" t="s">
        <v>207</v>
      </c>
      <c r="B42" s="55" t="s">
        <v>349</v>
      </c>
      <c r="C42" s="40" t="s">
        <v>350</v>
      </c>
      <c r="D42" s="50"/>
      <c r="E42" s="62"/>
      <c r="F42" s="232"/>
      <c r="G42" s="63"/>
    </row>
    <row r="43" spans="1:8" s="18" customFormat="1" ht="22.5">
      <c r="A43" s="28" t="s">
        <v>208</v>
      </c>
      <c r="B43" s="55" t="s">
        <v>351</v>
      </c>
      <c r="C43" s="40" t="s">
        <v>352</v>
      </c>
      <c r="D43" s="50"/>
      <c r="E43" s="62"/>
      <c r="F43" s="232"/>
      <c r="G43" s="63"/>
    </row>
    <row r="44" spans="1:8" s="18" customFormat="1" ht="25.5">
      <c r="A44" s="28" t="s">
        <v>208</v>
      </c>
      <c r="B44" s="37" t="s">
        <v>353</v>
      </c>
      <c r="C44" s="40" t="s">
        <v>354</v>
      </c>
      <c r="D44" s="50"/>
      <c r="E44" s="62">
        <v>482698</v>
      </c>
      <c r="F44" s="232">
        <v>588107</v>
      </c>
      <c r="G44" s="63">
        <v>577967</v>
      </c>
    </row>
    <row r="45" spans="1:8" s="18" customFormat="1" ht="25.5">
      <c r="A45" s="28" t="s">
        <v>209</v>
      </c>
      <c r="B45" s="37" t="s">
        <v>355</v>
      </c>
      <c r="C45" s="40" t="s">
        <v>356</v>
      </c>
      <c r="D45" s="50"/>
      <c r="E45" s="62">
        <v>17008</v>
      </c>
      <c r="F45" s="232">
        <v>20591</v>
      </c>
      <c r="G45" s="63">
        <v>17966</v>
      </c>
    </row>
    <row r="46" spans="1:8" s="18" customFormat="1" ht="22.5">
      <c r="A46" s="28" t="s">
        <v>210</v>
      </c>
      <c r="B46" s="55" t="s">
        <v>357</v>
      </c>
      <c r="C46" s="40" t="s">
        <v>358</v>
      </c>
      <c r="D46" s="50"/>
      <c r="E46" s="62"/>
      <c r="F46" s="232"/>
      <c r="G46" s="63"/>
    </row>
    <row r="47" spans="1:8" s="18" customFormat="1" ht="25.5">
      <c r="A47" s="28" t="s">
        <v>211</v>
      </c>
      <c r="B47" s="37" t="s">
        <v>359</v>
      </c>
      <c r="C47" s="40" t="s">
        <v>360</v>
      </c>
      <c r="D47" s="50"/>
      <c r="E47" s="62">
        <v>363537</v>
      </c>
      <c r="F47" s="232">
        <v>308584</v>
      </c>
      <c r="G47" s="63">
        <v>307602</v>
      </c>
    </row>
    <row r="48" spans="1:8" s="18" customFormat="1" ht="25.5">
      <c r="A48" s="111"/>
      <c r="B48" s="88" t="s">
        <v>361</v>
      </c>
      <c r="C48" s="112" t="s">
        <v>362</v>
      </c>
      <c r="D48" s="113"/>
      <c r="E48" s="114">
        <f>IF((E50-E51+E52-E53+E54-E55+E56-E57)&gt;0,(E50-E51+E52-E53+E54-E55+E56-E57),0)</f>
        <v>195631</v>
      </c>
      <c r="F48" s="114">
        <f>IF((F50-F51+F52-F53+F54-F55+F56-F57)&gt;0,(F50-F51+F52-F53+F54-F55+F56-F57),0)</f>
        <v>20027</v>
      </c>
      <c r="G48" s="234">
        <f>IF((G50-G51+G52-G53+G54-G55+G56-G57)&gt;0,(G50-G51+G52-G53+G54-G55+G56-G57),0)</f>
        <v>30290</v>
      </c>
      <c r="H48" s="109"/>
    </row>
    <row r="49" spans="1:8" s="18" customFormat="1" ht="25.5">
      <c r="A49" s="111"/>
      <c r="B49" s="88" t="s">
        <v>363</v>
      </c>
      <c r="C49" s="112" t="s">
        <v>364</v>
      </c>
      <c r="D49" s="113"/>
      <c r="E49" s="114">
        <f>IF((E51-E50+E53-E52+E55-E54+E57-E56)&gt;0,(E51-E50+E53-E52+E55-E54+E57-E56),0)</f>
        <v>0</v>
      </c>
      <c r="F49" s="114">
        <f>IF((F51-F50+F53-F52+F55-F54+F57-F56)&gt;0,(F51-F50+F53-F52+F55-F54+F57-F56),0)</f>
        <v>0</v>
      </c>
      <c r="G49" s="234">
        <f>IF((G51-G50+G53-G52+G55-G54+G57-G56)&gt;0,(G51-G50+G53-G52+G55-G54+G57-G56),0)</f>
        <v>0</v>
      </c>
      <c r="H49" s="109"/>
    </row>
    <row r="50" spans="1:8" s="18" customFormat="1" ht="12.75">
      <c r="A50" s="32" t="s">
        <v>212</v>
      </c>
      <c r="B50" s="55" t="s">
        <v>365</v>
      </c>
      <c r="C50" s="40" t="s">
        <v>366</v>
      </c>
      <c r="D50" s="50"/>
      <c r="E50" s="62"/>
      <c r="F50" s="232"/>
      <c r="G50" s="63"/>
    </row>
    <row r="51" spans="1:8" s="18" customFormat="1" ht="12.75">
      <c r="A51" s="32" t="s">
        <v>213</v>
      </c>
      <c r="B51" s="55" t="s">
        <v>367</v>
      </c>
      <c r="C51" s="40" t="s">
        <v>368</v>
      </c>
      <c r="D51" s="50"/>
      <c r="E51" s="62">
        <v>983</v>
      </c>
      <c r="F51" s="232"/>
      <c r="G51" s="63"/>
    </row>
    <row r="52" spans="1:8" s="18" customFormat="1" ht="12.75">
      <c r="A52" s="32" t="s">
        <v>214</v>
      </c>
      <c r="B52" s="55" t="s">
        <v>369</v>
      </c>
      <c r="C52" s="40" t="s">
        <v>370</v>
      </c>
      <c r="D52" s="50"/>
      <c r="E52" s="62"/>
      <c r="F52" s="232"/>
      <c r="G52" s="63"/>
    </row>
    <row r="53" spans="1:8" s="18" customFormat="1" ht="12.75">
      <c r="A53" s="32" t="s">
        <v>215</v>
      </c>
      <c r="B53" s="55" t="s">
        <v>371</v>
      </c>
      <c r="C53" s="40" t="s">
        <v>372</v>
      </c>
      <c r="D53" s="50"/>
      <c r="E53" s="62"/>
      <c r="F53" s="232"/>
      <c r="G53" s="63"/>
    </row>
    <row r="54" spans="1:8" s="18" customFormat="1" ht="25.5">
      <c r="A54" s="32" t="s">
        <v>216</v>
      </c>
      <c r="B54" s="37" t="s">
        <v>373</v>
      </c>
      <c r="C54" s="40" t="s">
        <v>374</v>
      </c>
      <c r="D54" s="50"/>
      <c r="E54" s="62">
        <v>724781</v>
      </c>
      <c r="F54" s="232">
        <v>125913</v>
      </c>
      <c r="G54" s="63">
        <v>675870</v>
      </c>
    </row>
    <row r="55" spans="1:8" s="18" customFormat="1" ht="25.5">
      <c r="A55" s="28" t="s">
        <v>217</v>
      </c>
      <c r="B55" s="37" t="s">
        <v>375</v>
      </c>
      <c r="C55" s="40" t="s">
        <v>376</v>
      </c>
      <c r="D55" s="50"/>
      <c r="E55" s="62">
        <v>528167</v>
      </c>
      <c r="F55" s="232">
        <v>105886</v>
      </c>
      <c r="G55" s="63">
        <v>645580</v>
      </c>
    </row>
    <row r="56" spans="1:8" s="18" customFormat="1" ht="38.25">
      <c r="A56" s="32" t="s">
        <v>218</v>
      </c>
      <c r="B56" s="37" t="s">
        <v>377</v>
      </c>
      <c r="C56" s="40" t="s">
        <v>378</v>
      </c>
      <c r="D56" s="50"/>
      <c r="E56" s="62"/>
      <c r="F56" s="232"/>
      <c r="G56" s="63"/>
    </row>
    <row r="57" spans="1:8" s="18" customFormat="1" ht="25.5">
      <c r="A57" s="32" t="s">
        <v>219</v>
      </c>
      <c r="B57" s="37" t="s">
        <v>379</v>
      </c>
      <c r="C57" s="40" t="s">
        <v>380</v>
      </c>
      <c r="D57" s="50"/>
      <c r="E57" s="62"/>
      <c r="F57" s="232"/>
      <c r="G57" s="63"/>
    </row>
    <row r="58" spans="1:8" s="18" customFormat="1" ht="25.5">
      <c r="A58" s="28" t="s">
        <v>220</v>
      </c>
      <c r="B58" s="37" t="s">
        <v>381</v>
      </c>
      <c r="C58" s="40" t="s">
        <v>382</v>
      </c>
      <c r="D58" s="50"/>
      <c r="E58" s="62">
        <v>9442</v>
      </c>
      <c r="F58" s="232">
        <v>3500</v>
      </c>
      <c r="G58" s="63">
        <v>4047</v>
      </c>
    </row>
    <row r="59" spans="1:8" s="18" customFormat="1" ht="12.75">
      <c r="A59" s="32" t="s">
        <v>221</v>
      </c>
      <c r="B59" s="55" t="s">
        <v>383</v>
      </c>
      <c r="C59" s="40" t="s">
        <v>384</v>
      </c>
      <c r="D59" s="50"/>
      <c r="E59" s="62">
        <v>562</v>
      </c>
      <c r="F59" s="232"/>
      <c r="G59" s="63">
        <v>7414</v>
      </c>
    </row>
    <row r="60" spans="1:8" s="18" customFormat="1" ht="22.5">
      <c r="A60" s="28" t="s">
        <v>222</v>
      </c>
      <c r="B60" s="55" t="s">
        <v>385</v>
      </c>
      <c r="C60" s="40" t="s">
        <v>386</v>
      </c>
      <c r="D60" s="50"/>
      <c r="E60" s="62">
        <v>11123</v>
      </c>
      <c r="F60" s="232">
        <v>9751</v>
      </c>
      <c r="G60" s="63">
        <v>4933</v>
      </c>
    </row>
    <row r="61" spans="1:8" s="18" customFormat="1" ht="12.75">
      <c r="A61" s="32" t="s">
        <v>223</v>
      </c>
      <c r="B61" s="55" t="s">
        <v>387</v>
      </c>
      <c r="C61" s="40" t="s">
        <v>388</v>
      </c>
      <c r="D61" s="50"/>
      <c r="E61" s="62">
        <v>0</v>
      </c>
      <c r="F61" s="232"/>
      <c r="G61" s="63">
        <v>0</v>
      </c>
    </row>
    <row r="62" spans="1:8" s="18" customFormat="1" ht="12.75">
      <c r="A62" s="28" t="s">
        <v>224</v>
      </c>
      <c r="B62" s="55" t="s">
        <v>389</v>
      </c>
      <c r="C62" s="40" t="s">
        <v>390</v>
      </c>
      <c r="D62" s="50"/>
      <c r="E62" s="62">
        <v>0</v>
      </c>
      <c r="F62" s="232">
        <v>245</v>
      </c>
      <c r="G62" s="63">
        <v>0</v>
      </c>
    </row>
    <row r="63" spans="1:8" s="18" customFormat="1" ht="12.75">
      <c r="A63" s="111"/>
      <c r="B63" s="88" t="s">
        <v>391</v>
      </c>
      <c r="C63" s="112" t="s">
        <v>392</v>
      </c>
      <c r="D63" s="113"/>
      <c r="E63" s="115">
        <f>IF((E15-E30)&gt;0,(E15-E30),0)</f>
        <v>357051</v>
      </c>
      <c r="F63" s="115">
        <f>IF((F15-F30)&gt;0,(F15-F30),0)</f>
        <v>338390</v>
      </c>
      <c r="G63" s="236">
        <f>IF((G15-G30)&gt;0,(G15-G30),0)</f>
        <v>237458</v>
      </c>
      <c r="H63" s="109"/>
    </row>
    <row r="64" spans="1:8" s="18" customFormat="1" ht="12.75">
      <c r="A64" s="111"/>
      <c r="B64" s="88" t="s">
        <v>393</v>
      </c>
      <c r="C64" s="112" t="s">
        <v>394</v>
      </c>
      <c r="D64" s="113"/>
      <c r="E64" s="115">
        <f>IF((E30-E15)&gt;0,(E30-E15),0)</f>
        <v>0</v>
      </c>
      <c r="F64" s="115">
        <f>IF((F30-F15)&gt;0,(F30-F15),0)</f>
        <v>0</v>
      </c>
      <c r="G64" s="236">
        <f>IF((G30-G15)&gt;0,(G30-G15),0)</f>
        <v>0</v>
      </c>
      <c r="H64" s="109"/>
    </row>
    <row r="65" spans="1:10" s="18" customFormat="1" ht="25.5">
      <c r="A65" s="116"/>
      <c r="B65" s="89" t="s">
        <v>395</v>
      </c>
      <c r="C65" s="117"/>
      <c r="D65" s="118"/>
      <c r="E65" s="114"/>
      <c r="F65" s="233"/>
      <c r="G65" s="234"/>
    </row>
    <row r="66" spans="1:10" s="18" customFormat="1" ht="28.5" customHeight="1">
      <c r="A66" s="116"/>
      <c r="B66" s="90" t="s">
        <v>396</v>
      </c>
      <c r="C66" s="117" t="s">
        <v>397</v>
      </c>
      <c r="D66" s="118"/>
      <c r="E66" s="114">
        <f>E67+E68+E72+E73+E74+E75+E76</f>
        <v>110048</v>
      </c>
      <c r="F66" s="114">
        <f>F67+F68+F72+F73+F74+F75+F76</f>
        <v>75180</v>
      </c>
      <c r="G66" s="234">
        <f>G67+G68+G72+G73+G74+G75+G76</f>
        <v>120886</v>
      </c>
    </row>
    <row r="67" spans="1:10" s="18" customFormat="1" ht="25.5">
      <c r="A67" s="119" t="s">
        <v>225</v>
      </c>
      <c r="B67" s="90" t="s">
        <v>398</v>
      </c>
      <c r="C67" s="117" t="s">
        <v>399</v>
      </c>
      <c r="D67" s="118"/>
      <c r="E67" s="114"/>
      <c r="F67" s="233"/>
      <c r="G67" s="234"/>
    </row>
    <row r="68" spans="1:10" s="18" customFormat="1" ht="25.5">
      <c r="A68" s="116"/>
      <c r="B68" s="90" t="s">
        <v>400</v>
      </c>
      <c r="C68" s="117" t="s">
        <v>401</v>
      </c>
      <c r="D68" s="118"/>
      <c r="E68" s="114"/>
      <c r="F68" s="233"/>
      <c r="G68" s="234"/>
    </row>
    <row r="69" spans="1:10" s="18" customFormat="1" ht="12.75" customHeight="1">
      <c r="A69" s="119" t="s">
        <v>226</v>
      </c>
      <c r="B69" s="90" t="s">
        <v>402</v>
      </c>
      <c r="C69" s="117" t="s">
        <v>403</v>
      </c>
      <c r="D69" s="118"/>
      <c r="E69" s="114"/>
      <c r="F69" s="233"/>
      <c r="G69" s="234"/>
    </row>
    <row r="70" spans="1:10" s="18" customFormat="1" ht="25.5">
      <c r="A70" s="116" t="s">
        <v>227</v>
      </c>
      <c r="B70" s="90" t="s">
        <v>404</v>
      </c>
      <c r="C70" s="117" t="s">
        <v>405</v>
      </c>
      <c r="D70" s="118"/>
      <c r="E70" s="114"/>
      <c r="F70" s="233"/>
      <c r="G70" s="234"/>
    </row>
    <row r="71" spans="1:10" s="18" customFormat="1" ht="25.5">
      <c r="A71" s="116" t="s">
        <v>228</v>
      </c>
      <c r="B71" s="90" t="s">
        <v>406</v>
      </c>
      <c r="C71" s="117" t="s">
        <v>407</v>
      </c>
      <c r="D71" s="118"/>
      <c r="E71" s="114"/>
      <c r="F71" s="233"/>
      <c r="G71" s="234"/>
    </row>
    <row r="72" spans="1:10" s="18" customFormat="1" ht="12.75">
      <c r="A72" s="116" t="s">
        <v>229</v>
      </c>
      <c r="B72" s="90" t="s">
        <v>408</v>
      </c>
      <c r="C72" s="117" t="s">
        <v>409</v>
      </c>
      <c r="D72" s="118"/>
      <c r="E72" s="114">
        <v>42513</v>
      </c>
      <c r="F72" s="233">
        <v>37637</v>
      </c>
      <c r="G72" s="234">
        <v>48150</v>
      </c>
    </row>
    <row r="73" spans="1:10" s="18" customFormat="1" ht="38.25">
      <c r="A73" s="119" t="s">
        <v>230</v>
      </c>
      <c r="B73" s="90" t="s">
        <v>410</v>
      </c>
      <c r="C73" s="117" t="s">
        <v>411</v>
      </c>
      <c r="D73" s="118"/>
      <c r="E73" s="114">
        <v>51472</v>
      </c>
      <c r="F73" s="233">
        <v>20000</v>
      </c>
      <c r="G73" s="234">
        <v>41660</v>
      </c>
    </row>
    <row r="74" spans="1:10" s="18" customFormat="1" ht="12.75">
      <c r="A74" s="116" t="s">
        <v>231</v>
      </c>
      <c r="B74" s="90" t="s">
        <v>412</v>
      </c>
      <c r="C74" s="117" t="s">
        <v>413</v>
      </c>
      <c r="D74" s="118"/>
      <c r="E74" s="114"/>
      <c r="F74" s="233"/>
      <c r="G74" s="234"/>
    </row>
    <row r="75" spans="1:10" s="18" customFormat="1" ht="12.75">
      <c r="A75" s="116" t="s">
        <v>232</v>
      </c>
      <c r="B75" s="90" t="s">
        <v>414</v>
      </c>
      <c r="C75" s="117" t="s">
        <v>415</v>
      </c>
      <c r="D75" s="118"/>
      <c r="E75" s="114">
        <v>13480</v>
      </c>
      <c r="F75" s="233">
        <v>17543</v>
      </c>
      <c r="G75" s="234">
        <v>29265</v>
      </c>
    </row>
    <row r="76" spans="1:10" s="18" customFormat="1" ht="33.75" customHeight="1">
      <c r="A76" s="119" t="s">
        <v>233</v>
      </c>
      <c r="B76" s="90" t="s">
        <v>416</v>
      </c>
      <c r="C76" s="117" t="s">
        <v>417</v>
      </c>
      <c r="D76" s="118"/>
      <c r="E76" s="114">
        <v>2583</v>
      </c>
      <c r="F76" s="233"/>
      <c r="G76" s="234">
        <v>1811</v>
      </c>
    </row>
    <row r="77" spans="1:10" s="18" customFormat="1" ht="26.25" customHeight="1">
      <c r="A77" s="116"/>
      <c r="B77" s="90" t="s">
        <v>418</v>
      </c>
      <c r="C77" s="117" t="s">
        <v>419</v>
      </c>
      <c r="D77" s="118"/>
      <c r="E77" s="114">
        <f>E78+E79+E82+E83+E84+E85</f>
        <v>122707</v>
      </c>
      <c r="F77" s="114">
        <f>F78+F79+F82+F83+F84+F85</f>
        <v>27395</v>
      </c>
      <c r="G77" s="234">
        <f>G78+G79+G82+G83+G84+G85</f>
        <v>20175</v>
      </c>
    </row>
    <row r="78" spans="1:10" s="18" customFormat="1" ht="25.5">
      <c r="A78" s="119" t="s">
        <v>234</v>
      </c>
      <c r="B78" s="90" t="s">
        <v>420</v>
      </c>
      <c r="C78" s="117" t="s">
        <v>421</v>
      </c>
      <c r="D78" s="118"/>
      <c r="E78" s="114"/>
      <c r="F78" s="233"/>
      <c r="G78" s="234"/>
    </row>
    <row r="79" spans="1:10" s="18" customFormat="1" ht="25.5">
      <c r="A79" s="116"/>
      <c r="B79" s="90" t="s">
        <v>3</v>
      </c>
      <c r="C79" s="117" t="s">
        <v>422</v>
      </c>
      <c r="D79" s="118"/>
      <c r="E79" s="114"/>
      <c r="F79" s="233"/>
      <c r="G79" s="234"/>
      <c r="J79" s="64"/>
    </row>
    <row r="80" spans="1:10" s="18" customFormat="1" ht="25.5">
      <c r="A80" s="116" t="s">
        <v>235</v>
      </c>
      <c r="B80" s="90" t="s">
        <v>423</v>
      </c>
      <c r="C80" s="117" t="s">
        <v>424</v>
      </c>
      <c r="D80" s="118"/>
      <c r="E80" s="114"/>
      <c r="F80" s="233"/>
      <c r="G80" s="234"/>
      <c r="J80" s="64"/>
    </row>
    <row r="81" spans="1:10" s="18" customFormat="1" ht="25.5">
      <c r="A81" s="116" t="s">
        <v>236</v>
      </c>
      <c r="B81" s="90" t="s">
        <v>425</v>
      </c>
      <c r="C81" s="117" t="s">
        <v>426</v>
      </c>
      <c r="D81" s="118"/>
      <c r="E81" s="114"/>
      <c r="F81" s="233"/>
      <c r="G81" s="234"/>
    </row>
    <row r="82" spans="1:10" s="18" customFormat="1" ht="38.25">
      <c r="A82" s="119" t="s">
        <v>237</v>
      </c>
      <c r="B82" s="91" t="s">
        <v>427</v>
      </c>
      <c r="C82" s="117" t="s">
        <v>428</v>
      </c>
      <c r="D82" s="118"/>
      <c r="E82" s="114">
        <v>31293</v>
      </c>
      <c r="F82" s="233">
        <v>17000</v>
      </c>
      <c r="G82" s="234">
        <v>9021</v>
      </c>
      <c r="I82" s="64"/>
    </row>
    <row r="83" spans="1:10" s="18" customFormat="1" ht="12.75">
      <c r="A83" s="32" t="s">
        <v>238</v>
      </c>
      <c r="B83" s="37" t="s">
        <v>429</v>
      </c>
      <c r="C83" s="40" t="s">
        <v>430</v>
      </c>
      <c r="D83" s="50"/>
      <c r="E83" s="114"/>
      <c r="F83" s="233"/>
      <c r="G83" s="234"/>
    </row>
    <row r="84" spans="1:10" s="18" customFormat="1" ht="12.75">
      <c r="A84" s="32" t="s">
        <v>239</v>
      </c>
      <c r="B84" s="37" t="s">
        <v>431</v>
      </c>
      <c r="C84" s="40" t="s">
        <v>432</v>
      </c>
      <c r="D84" s="50"/>
      <c r="E84" s="114">
        <v>88860</v>
      </c>
      <c r="F84" s="233">
        <v>9000</v>
      </c>
      <c r="G84" s="234">
        <v>8037</v>
      </c>
    </row>
    <row r="85" spans="1:10" s="18" customFormat="1" ht="33.75" customHeight="1">
      <c r="A85" s="28" t="s">
        <v>240</v>
      </c>
      <c r="B85" s="37" t="s">
        <v>433</v>
      </c>
      <c r="C85" s="40" t="s">
        <v>434</v>
      </c>
      <c r="D85" s="50"/>
      <c r="E85" s="114">
        <v>2554</v>
      </c>
      <c r="F85" s="233">
        <v>1395</v>
      </c>
      <c r="G85" s="234">
        <v>3117</v>
      </c>
      <c r="I85" s="64"/>
    </row>
    <row r="86" spans="1:10" s="18" customFormat="1" ht="25.5">
      <c r="A86" s="32"/>
      <c r="B86" s="37" t="s">
        <v>435</v>
      </c>
      <c r="C86" s="40" t="s">
        <v>436</v>
      </c>
      <c r="D86" s="50"/>
      <c r="E86" s="114">
        <f>IF((E66-E77)&gt;0,(E66-E77),0)</f>
        <v>0</v>
      </c>
      <c r="F86" s="114">
        <f>IF((F66-F77)&gt;0,(F66-F77),0)</f>
        <v>47785</v>
      </c>
      <c r="G86" s="234">
        <f>IF((G66-G77)&gt;0,(G66-G77),0)</f>
        <v>100711</v>
      </c>
      <c r="I86" s="64"/>
    </row>
    <row r="87" spans="1:10" s="18" customFormat="1" ht="25.5">
      <c r="A87" s="32"/>
      <c r="B87" s="37" t="s">
        <v>437</v>
      </c>
      <c r="C87" s="40" t="s">
        <v>438</v>
      </c>
      <c r="D87" s="50"/>
      <c r="E87" s="62">
        <f>IF((E77-E66)&gt;0,(E77-E66),0)</f>
        <v>12659</v>
      </c>
      <c r="F87" s="62">
        <f>IF((F77-F66)&gt;0,(F77-F66),0)</f>
        <v>0</v>
      </c>
      <c r="G87" s="63">
        <f>IF((G77-G66)&gt;0,(G77-G66),0)</f>
        <v>0</v>
      </c>
    </row>
    <row r="88" spans="1:10" s="18" customFormat="1" ht="25.5">
      <c r="A88" s="32"/>
      <c r="B88" s="37" t="s">
        <v>439</v>
      </c>
      <c r="C88" s="40" t="s">
        <v>440</v>
      </c>
      <c r="D88" s="50"/>
      <c r="E88" s="62">
        <f>E89+E94+E99-E100</f>
        <v>149717</v>
      </c>
      <c r="F88" s="62">
        <f>F89+F94+F99-F100</f>
        <v>172784</v>
      </c>
      <c r="G88" s="63">
        <f>G89+G94+G99-G100</f>
        <v>152840</v>
      </c>
      <c r="J88" s="64"/>
    </row>
    <row r="89" spans="1:10" s="18" customFormat="1" ht="12.75">
      <c r="A89" s="32"/>
      <c r="B89" s="37" t="s">
        <v>441</v>
      </c>
      <c r="C89" s="40" t="s">
        <v>442</v>
      </c>
      <c r="D89" s="50"/>
      <c r="E89" s="62">
        <f>E90+E91</f>
        <v>364082</v>
      </c>
      <c r="F89" s="62">
        <f>F90+F91</f>
        <v>388570</v>
      </c>
      <c r="G89" s="63">
        <f>G90+G91</f>
        <v>377207</v>
      </c>
    </row>
    <row r="90" spans="1:10" s="18" customFormat="1" ht="12.75">
      <c r="A90" s="32" t="s">
        <v>241</v>
      </c>
      <c r="B90" s="55" t="s">
        <v>443</v>
      </c>
      <c r="C90" s="40" t="s">
        <v>444</v>
      </c>
      <c r="D90" s="50"/>
      <c r="E90" s="62">
        <v>314680</v>
      </c>
      <c r="F90" s="232">
        <v>341500</v>
      </c>
      <c r="G90" s="63">
        <v>325455</v>
      </c>
    </row>
    <row r="91" spans="1:10" s="18" customFormat="1" ht="22.5">
      <c r="A91" s="28" t="s">
        <v>209</v>
      </c>
      <c r="B91" s="55" t="s">
        <v>445</v>
      </c>
      <c r="C91" s="40" t="s">
        <v>446</v>
      </c>
      <c r="D91" s="50"/>
      <c r="E91" s="62">
        <v>49402</v>
      </c>
      <c r="F91" s="232">
        <v>47070</v>
      </c>
      <c r="G91" s="63">
        <v>51752</v>
      </c>
    </row>
    <row r="92" spans="1:10" s="18" customFormat="1" ht="12.75">
      <c r="A92" s="32" t="s">
        <v>242</v>
      </c>
      <c r="B92" s="55" t="s">
        <v>447</v>
      </c>
      <c r="C92" s="40" t="s">
        <v>448</v>
      </c>
      <c r="D92" s="50"/>
      <c r="E92" s="62"/>
      <c r="F92" s="232"/>
      <c r="G92" s="63"/>
    </row>
    <row r="93" spans="1:10" s="18" customFormat="1" ht="12.75">
      <c r="A93" s="32" t="s">
        <v>242</v>
      </c>
      <c r="B93" s="55" t="s">
        <v>449</v>
      </c>
      <c r="C93" s="40" t="s">
        <v>450</v>
      </c>
      <c r="D93" s="50"/>
      <c r="E93" s="62"/>
      <c r="F93" s="232"/>
      <c r="G93" s="63"/>
    </row>
    <row r="94" spans="1:10" s="18" customFormat="1" ht="12.75">
      <c r="A94" s="32"/>
      <c r="B94" s="37" t="s">
        <v>451</v>
      </c>
      <c r="C94" s="40" t="s">
        <v>452</v>
      </c>
      <c r="D94" s="50"/>
      <c r="E94" s="63">
        <f>E95+E96+E97+E98</f>
        <v>99497</v>
      </c>
      <c r="F94" s="63">
        <f>F95+F96+F97+F98</f>
        <v>102798</v>
      </c>
      <c r="G94" s="63">
        <f>G95+G96+G97+G98</f>
        <v>91833</v>
      </c>
    </row>
    <row r="95" spans="1:10" s="18" customFormat="1" ht="12.75">
      <c r="A95" s="32" t="s">
        <v>243</v>
      </c>
      <c r="B95" s="55" t="s">
        <v>453</v>
      </c>
      <c r="C95" s="40" t="s">
        <v>454</v>
      </c>
      <c r="D95" s="50"/>
      <c r="E95" s="62">
        <v>15079</v>
      </c>
      <c r="F95" s="232">
        <v>14487</v>
      </c>
      <c r="G95" s="63">
        <v>13566</v>
      </c>
    </row>
    <row r="96" spans="1:10" s="18" customFormat="1" ht="25.5">
      <c r="A96" s="32" t="s">
        <v>244</v>
      </c>
      <c r="B96" s="37" t="s">
        <v>455</v>
      </c>
      <c r="C96" s="40" t="s">
        <v>456</v>
      </c>
      <c r="D96" s="50"/>
      <c r="E96" s="62">
        <v>13876</v>
      </c>
      <c r="F96" s="232">
        <v>19342</v>
      </c>
      <c r="G96" s="63">
        <v>17492</v>
      </c>
    </row>
    <row r="97" spans="1:12" s="18" customFormat="1" ht="25.5">
      <c r="A97" s="32" t="s">
        <v>245</v>
      </c>
      <c r="B97" s="37" t="s">
        <v>457</v>
      </c>
      <c r="C97" s="40" t="s">
        <v>458</v>
      </c>
      <c r="D97" s="50"/>
      <c r="E97" s="62">
        <v>51623</v>
      </c>
      <c r="F97" s="232">
        <v>48927</v>
      </c>
      <c r="G97" s="63">
        <v>43931</v>
      </c>
      <c r="K97" s="64"/>
    </row>
    <row r="98" spans="1:12" s="18" customFormat="1" ht="22.5">
      <c r="A98" s="28" t="s">
        <v>209</v>
      </c>
      <c r="B98" s="55" t="s">
        <v>459</v>
      </c>
      <c r="C98" s="40" t="s">
        <v>460</v>
      </c>
      <c r="D98" s="50"/>
      <c r="E98" s="62">
        <v>18919</v>
      </c>
      <c r="F98" s="232">
        <v>20042</v>
      </c>
      <c r="G98" s="63">
        <v>16844</v>
      </c>
    </row>
    <row r="99" spans="1:12" s="18" customFormat="1" ht="22.5">
      <c r="A99" s="28" t="s">
        <v>209</v>
      </c>
      <c r="B99" s="55" t="s">
        <v>461</v>
      </c>
      <c r="C99" s="40" t="s">
        <v>462</v>
      </c>
      <c r="D99" s="50"/>
      <c r="E99" s="62">
        <v>4042</v>
      </c>
      <c r="F99" s="232">
        <v>1416</v>
      </c>
      <c r="G99" s="63">
        <v>2499</v>
      </c>
      <c r="I99" s="64"/>
      <c r="J99" s="64"/>
    </row>
    <row r="100" spans="1:12" s="18" customFormat="1" ht="12.75">
      <c r="A100" s="32" t="s">
        <v>246</v>
      </c>
      <c r="B100" s="55" t="s">
        <v>463</v>
      </c>
      <c r="C100" s="40" t="s">
        <v>464</v>
      </c>
      <c r="D100" s="50"/>
      <c r="E100" s="62">
        <v>317904</v>
      </c>
      <c r="F100" s="232">
        <v>320000</v>
      </c>
      <c r="G100" s="63">
        <v>318699</v>
      </c>
      <c r="J100" s="64"/>
    </row>
    <row r="101" spans="1:12" s="18" customFormat="1" ht="25.5">
      <c r="A101" s="111"/>
      <c r="B101" s="88" t="s">
        <v>465</v>
      </c>
      <c r="C101" s="112" t="s">
        <v>466</v>
      </c>
      <c r="D101" s="113"/>
      <c r="E101" s="115">
        <f>IF((E63-E64+E86-E87-E88)&gt;0,(E63-E64+E86-E87-E88),0)</f>
        <v>194675</v>
      </c>
      <c r="F101" s="115">
        <f>IF((F63-F64+F86-F87-F88)&gt;0,(F63-F64+F86-F87-F88),0)</f>
        <v>213391</v>
      </c>
      <c r="G101" s="236">
        <f>IF((G63-G64+G86-G87-G88)&gt;0,(G63-G64+G86-G87-G88),0)</f>
        <v>185329</v>
      </c>
      <c r="H101" s="109"/>
    </row>
    <row r="102" spans="1:12" s="18" customFormat="1" ht="26.25" thickBot="1">
      <c r="A102" s="120"/>
      <c r="B102" s="95" t="s">
        <v>467</v>
      </c>
      <c r="C102" s="121" t="s">
        <v>468</v>
      </c>
      <c r="D102" s="122"/>
      <c r="E102" s="123">
        <f>IF((E64-E63+E87-E86+E88)&gt;0,(E64-E63+E87-E86+E88),0)</f>
        <v>0</v>
      </c>
      <c r="F102" s="123">
        <f>IF((F64-F63+F87-F86+F88)&gt;0,(F64-F63+F87-F86+F88),0)</f>
        <v>0</v>
      </c>
      <c r="G102" s="325">
        <f>IF((G64-G63+G87-G86+G88)&gt;0,(G64-G63+G87-G86+G88),0)</f>
        <v>0</v>
      </c>
      <c r="H102" s="109"/>
    </row>
    <row r="103" spans="1:12" s="18" customFormat="1" ht="25.5">
      <c r="A103" s="125" t="s">
        <v>247</v>
      </c>
      <c r="B103" s="57" t="s">
        <v>469</v>
      </c>
      <c r="C103" s="42" t="s">
        <v>470</v>
      </c>
      <c r="D103" s="71"/>
      <c r="E103" s="126">
        <v>68912</v>
      </c>
      <c r="F103" s="235">
        <v>47785</v>
      </c>
      <c r="G103" s="218">
        <v>44356</v>
      </c>
    </row>
    <row r="104" spans="1:12" s="18" customFormat="1" ht="25.5">
      <c r="A104" s="32" t="s">
        <v>248</v>
      </c>
      <c r="B104" s="37" t="s">
        <v>471</v>
      </c>
      <c r="C104" s="40" t="s">
        <v>472</v>
      </c>
      <c r="D104" s="50"/>
      <c r="E104" s="114">
        <v>82779</v>
      </c>
      <c r="F104" s="233">
        <v>40328</v>
      </c>
      <c r="G104" s="234">
        <v>42878</v>
      </c>
    </row>
    <row r="105" spans="1:12" s="18" customFormat="1" ht="38.25">
      <c r="A105" s="32" t="s">
        <v>249</v>
      </c>
      <c r="B105" s="37" t="s">
        <v>473</v>
      </c>
      <c r="C105" s="40" t="s">
        <v>474</v>
      </c>
      <c r="D105" s="50"/>
      <c r="E105" s="114">
        <v>59734</v>
      </c>
      <c r="F105" s="233">
        <v>20435</v>
      </c>
      <c r="G105" s="63">
        <v>68644</v>
      </c>
      <c r="L105" s="64"/>
    </row>
    <row r="106" spans="1:12" s="18" customFormat="1" ht="38.25">
      <c r="A106" s="32" t="s">
        <v>250</v>
      </c>
      <c r="B106" s="37" t="s">
        <v>475</v>
      </c>
      <c r="C106" s="40" t="s">
        <v>476</v>
      </c>
      <c r="D106" s="50"/>
      <c r="E106" s="114">
        <v>60586</v>
      </c>
      <c r="F106" s="233">
        <v>20000</v>
      </c>
      <c r="G106" s="63">
        <v>47549</v>
      </c>
    </row>
    <row r="107" spans="1:12" s="18" customFormat="1" ht="12.75">
      <c r="A107" s="32" t="s">
        <v>251</v>
      </c>
      <c r="B107" s="55" t="s">
        <v>477</v>
      </c>
      <c r="C107" s="40" t="s">
        <v>478</v>
      </c>
      <c r="D107" s="50"/>
      <c r="E107" s="62">
        <v>1252</v>
      </c>
      <c r="F107" s="232">
        <v>0</v>
      </c>
      <c r="G107" s="63">
        <v>962</v>
      </c>
    </row>
    <row r="108" spans="1:12" s="18" customFormat="1" ht="12.75">
      <c r="A108" s="32" t="s">
        <v>252</v>
      </c>
      <c r="B108" s="55" t="s">
        <v>479</v>
      </c>
      <c r="C108" s="40" t="s">
        <v>480</v>
      </c>
      <c r="D108" s="50"/>
      <c r="E108" s="62">
        <v>15982</v>
      </c>
      <c r="F108" s="232">
        <v>0</v>
      </c>
      <c r="G108" s="63">
        <v>474</v>
      </c>
    </row>
    <row r="109" spans="1:12" s="18" customFormat="1" ht="38.25">
      <c r="A109" s="32"/>
      <c r="B109" s="37" t="s">
        <v>481</v>
      </c>
      <c r="C109" s="40" t="s">
        <v>482</v>
      </c>
      <c r="D109" s="50"/>
      <c r="E109" s="62">
        <f>IF((E101-E102+E103-E104+E105-E106+E107-E108)&gt;0,(E101-E102+E103-E104+E105-E106+E107-E108),0)</f>
        <v>165226</v>
      </c>
      <c r="F109" s="62">
        <f>IF((F101-F102+F103-F104+F105-F106+F107-F108)&gt;0,(F101-F102+F103-F104+F105-F106+F107-F108),0)</f>
        <v>221283</v>
      </c>
      <c r="G109" s="63">
        <f>IF((G101-G102+G103-G104+G105-G106+G107-G108)&gt;0,(G101-G102+G103-G104+G105-G106+G107-G108),0)</f>
        <v>208390</v>
      </c>
      <c r="J109" s="64"/>
    </row>
    <row r="110" spans="1:12" s="18" customFormat="1" ht="38.25">
      <c r="A110" s="32"/>
      <c r="B110" s="37" t="s">
        <v>483</v>
      </c>
      <c r="C110" s="40" t="s">
        <v>484</v>
      </c>
      <c r="D110" s="50"/>
      <c r="E110" s="62">
        <f>IF((E102+E104+E106+E108-E101-E103-E105-E107)&gt;0,(E102+E104+E106+E108-E101-E103-E105-E107),0)</f>
        <v>0</v>
      </c>
      <c r="F110" s="62">
        <f>IF((F102+F104+F106+F108-F101-F103-F105-F107)&gt;0,(F102+F104+F106+F108-F101-F103-F105-F107),0)</f>
        <v>0</v>
      </c>
      <c r="G110" s="63">
        <f>IF((G102+G104+G106+G108-G101-G103-G105-G107)&gt;0,(G102+G104+G106+G108-G101-G103-G105-G107),0)</f>
        <v>0</v>
      </c>
    </row>
    <row r="111" spans="1:12" s="18" customFormat="1" ht="38.25">
      <c r="A111" s="32" t="s">
        <v>253</v>
      </c>
      <c r="B111" s="37" t="s">
        <v>485</v>
      </c>
      <c r="C111" s="40" t="s">
        <v>486</v>
      </c>
      <c r="D111" s="50"/>
      <c r="E111" s="62">
        <v>0</v>
      </c>
      <c r="F111" s="232"/>
      <c r="G111" s="234">
        <v>0</v>
      </c>
    </row>
    <row r="112" spans="1:12" s="18" customFormat="1" ht="38.25">
      <c r="A112" s="32" t="s">
        <v>254</v>
      </c>
      <c r="B112" s="37" t="s">
        <v>487</v>
      </c>
      <c r="C112" s="40" t="s">
        <v>488</v>
      </c>
      <c r="D112" s="50"/>
      <c r="E112" s="62">
        <f>16681-13795</f>
        <v>2886</v>
      </c>
      <c r="F112" s="232"/>
      <c r="G112" s="63">
        <v>416</v>
      </c>
    </row>
    <row r="113" spans="1:15" s="18" customFormat="1" ht="12.75">
      <c r="A113" s="111"/>
      <c r="B113" s="92" t="s">
        <v>489</v>
      </c>
      <c r="C113" s="112" t="s">
        <v>490</v>
      </c>
      <c r="D113" s="113"/>
      <c r="E113" s="115">
        <f>IF((E109-E110+E111-E112)&gt;0,(E109-E110+E111-E112),0)</f>
        <v>162340</v>
      </c>
      <c r="F113" s="115">
        <f>IF((F109-F110+F111-F112)&gt;0,(F109-F110+F111-F112),0)</f>
        <v>221283</v>
      </c>
      <c r="G113" s="236">
        <f>IF((G109-G110+G111-G112)&gt;0,(G109-G110+G111-G112),0)</f>
        <v>207974</v>
      </c>
      <c r="H113" s="109"/>
    </row>
    <row r="114" spans="1:15" s="18" customFormat="1" ht="12.75">
      <c r="A114" s="111"/>
      <c r="B114" s="92" t="s">
        <v>491</v>
      </c>
      <c r="C114" s="112" t="s">
        <v>492</v>
      </c>
      <c r="D114" s="113"/>
      <c r="E114" s="115">
        <f>IF((E110-E109+E112-E111)&gt;0,(E110-E109+E112-E111),0)</f>
        <v>0</v>
      </c>
      <c r="F114" s="115">
        <f>IF((F110-F109+F112-F111)&gt;0,(F110-F109+F112-F111),0)</f>
        <v>0</v>
      </c>
      <c r="G114" s="236">
        <f>IF((G110-G109+G112-G111)&gt;0,(G110-G109+G112-G111),0)</f>
        <v>0</v>
      </c>
      <c r="H114" s="109"/>
    </row>
    <row r="115" spans="1:15" s="18" customFormat="1" ht="12.75">
      <c r="A115" s="32"/>
      <c r="B115" s="93" t="s">
        <v>493</v>
      </c>
      <c r="C115" s="40"/>
      <c r="D115" s="50"/>
      <c r="E115" s="62"/>
      <c r="F115" s="232"/>
      <c r="G115" s="63"/>
    </row>
    <row r="116" spans="1:15" s="18" customFormat="1" ht="12.75">
      <c r="A116" s="32" t="s">
        <v>255</v>
      </c>
      <c r="B116" s="55" t="s">
        <v>494</v>
      </c>
      <c r="C116" s="40" t="s">
        <v>495</v>
      </c>
      <c r="D116" s="50"/>
      <c r="E116" s="114">
        <v>32551</v>
      </c>
      <c r="F116" s="232">
        <v>33192</v>
      </c>
      <c r="G116" s="63">
        <v>28443</v>
      </c>
    </row>
    <row r="117" spans="1:15" s="18" customFormat="1" ht="27" customHeight="1">
      <c r="A117" s="32" t="s">
        <v>256</v>
      </c>
      <c r="B117" s="37" t="s">
        <v>496</v>
      </c>
      <c r="C117" s="40" t="s">
        <v>497</v>
      </c>
      <c r="D117" s="50"/>
      <c r="E117" s="62">
        <v>2769</v>
      </c>
      <c r="F117" s="232"/>
      <c r="G117" s="63">
        <v>5222</v>
      </c>
    </row>
    <row r="118" spans="1:15" s="18" customFormat="1" ht="38.25">
      <c r="A118" s="32" t="s">
        <v>257</v>
      </c>
      <c r="B118" s="37" t="s">
        <v>498</v>
      </c>
      <c r="C118" s="40" t="s">
        <v>499</v>
      </c>
      <c r="D118" s="50"/>
      <c r="E118" s="62">
        <v>632</v>
      </c>
      <c r="F118" s="232"/>
      <c r="G118" s="63">
        <v>733</v>
      </c>
    </row>
    <row r="119" spans="1:15" s="18" customFormat="1" ht="12.75">
      <c r="A119" s="32"/>
      <c r="B119" s="36" t="s">
        <v>500</v>
      </c>
      <c r="C119" s="40" t="s">
        <v>501</v>
      </c>
      <c r="D119" s="50"/>
      <c r="E119" s="236">
        <f>IF((E113-E114-E116+E117-E118)&gt;0,(E113-E114-E116+E117-E118),0)</f>
        <v>131926</v>
      </c>
      <c r="F119" s="236">
        <f>IF((F113-F114-F116+F117-F118)&gt;0,(F113-F114-F116+F117-F118),0)</f>
        <v>188091</v>
      </c>
      <c r="G119" s="236">
        <f>IF((G113-G114-G116+G117-G118)&gt;0,(G113-G114-G116+G117-G118),0)</f>
        <v>184020</v>
      </c>
    </row>
    <row r="120" spans="1:15" s="18" customFormat="1" ht="12.75">
      <c r="A120" s="32"/>
      <c r="B120" s="55" t="s">
        <v>502</v>
      </c>
      <c r="C120" s="40" t="s">
        <v>503</v>
      </c>
      <c r="D120" s="50"/>
      <c r="E120" s="62"/>
      <c r="F120" s="232"/>
      <c r="G120" s="63"/>
    </row>
    <row r="121" spans="1:15" s="18" customFormat="1" ht="12.75">
      <c r="A121" s="32"/>
      <c r="B121" s="55" t="s">
        <v>504</v>
      </c>
      <c r="C121" s="40" t="s">
        <v>505</v>
      </c>
      <c r="D121" s="50"/>
      <c r="E121" s="62"/>
      <c r="F121" s="232"/>
      <c r="G121" s="63"/>
      <c r="L121" s="66"/>
    </row>
    <row r="122" spans="1:15" s="18" customFormat="1" ht="12.75">
      <c r="A122" s="32"/>
      <c r="B122" s="36" t="s">
        <v>506</v>
      </c>
      <c r="C122" s="40" t="s">
        <v>507</v>
      </c>
      <c r="D122" s="50"/>
      <c r="E122" s="115">
        <f>IF((E114-E113+E116-E117+E118)&gt;0,(E114-E113+E116-E117+E118),0)</f>
        <v>0</v>
      </c>
      <c r="F122" s="115">
        <f>IF((F114-F113+F116-F117+F118)&gt;0,(F114-F113+F116-F117+F118),0)</f>
        <v>0</v>
      </c>
      <c r="G122" s="236">
        <f>IF((G114-G113+G116-G117+G118)&gt;0,(G114-G113+G116-G117+G118),0)</f>
        <v>0</v>
      </c>
    </row>
    <row r="123" spans="1:15" s="18" customFormat="1" ht="12.75">
      <c r="A123" s="32"/>
      <c r="B123" s="37" t="s">
        <v>508</v>
      </c>
      <c r="C123" s="40" t="s">
        <v>509</v>
      </c>
      <c r="D123" s="50"/>
      <c r="E123" s="62"/>
      <c r="F123" s="232"/>
      <c r="G123" s="63"/>
      <c r="I123" s="1"/>
      <c r="J123" s="1"/>
      <c r="K123" s="1"/>
      <c r="L123" s="1"/>
      <c r="M123" s="1"/>
      <c r="N123" s="1"/>
      <c r="O123" s="1"/>
    </row>
    <row r="124" spans="1:15" s="18" customFormat="1" ht="12.75">
      <c r="A124" s="32"/>
      <c r="B124" s="55" t="s">
        <v>510</v>
      </c>
      <c r="C124" s="40" t="s">
        <v>511</v>
      </c>
      <c r="D124" s="50"/>
      <c r="E124" s="62"/>
      <c r="F124" s="232"/>
      <c r="G124" s="63"/>
      <c r="I124" s="6"/>
      <c r="J124" s="1"/>
      <c r="K124" s="1"/>
      <c r="L124" s="1"/>
      <c r="M124" s="1"/>
      <c r="N124" s="1"/>
      <c r="O124" s="1"/>
    </row>
    <row r="125" spans="1:15" s="18" customFormat="1" ht="12.75">
      <c r="A125" s="32"/>
      <c r="B125" s="55" t="s">
        <v>512</v>
      </c>
      <c r="C125" s="40"/>
      <c r="D125" s="50"/>
      <c r="E125" s="62"/>
      <c r="F125" s="232"/>
      <c r="G125" s="63"/>
      <c r="I125" s="1"/>
      <c r="J125" s="1"/>
      <c r="K125" s="1"/>
      <c r="L125" s="1"/>
      <c r="M125" s="1"/>
      <c r="N125" s="1"/>
      <c r="O125" s="1"/>
    </row>
    <row r="126" spans="1:15" s="18" customFormat="1" ht="12.75">
      <c r="A126" s="32"/>
      <c r="B126" s="55" t="s">
        <v>513</v>
      </c>
      <c r="C126" s="40" t="s">
        <v>514</v>
      </c>
      <c r="D126" s="50"/>
      <c r="E126" s="62"/>
      <c r="F126" s="232"/>
      <c r="G126" s="63"/>
      <c r="I126" s="1"/>
      <c r="J126" s="1"/>
      <c r="K126" s="1"/>
      <c r="L126" s="7"/>
      <c r="M126" s="1"/>
      <c r="N126" s="1"/>
      <c r="O126" s="1"/>
    </row>
    <row r="127" spans="1:15" s="18" customFormat="1" ht="26.25" thickBot="1">
      <c r="A127" s="127"/>
      <c r="B127" s="56" t="s">
        <v>515</v>
      </c>
      <c r="C127" s="213" t="s">
        <v>516</v>
      </c>
      <c r="D127" s="53"/>
      <c r="E127" s="85"/>
      <c r="F127" s="237"/>
      <c r="G127" s="226"/>
      <c r="I127" s="1"/>
      <c r="J127" s="1"/>
      <c r="K127" s="1"/>
      <c r="L127" s="7"/>
      <c r="M127" s="1"/>
      <c r="N127" s="1"/>
      <c r="O127" s="1"/>
    </row>
    <row r="128" spans="1:15">
      <c r="L128" s="7"/>
    </row>
    <row r="129" spans="1:8" ht="12.75">
      <c r="A129" s="48"/>
      <c r="B129" s="81"/>
      <c r="C129" s="48"/>
      <c r="D129" s="81"/>
      <c r="E129" s="81"/>
      <c r="F129" s="81"/>
      <c r="G129" s="81"/>
      <c r="H129" s="81"/>
    </row>
    <row r="130" spans="1:8" ht="12.75">
      <c r="A130" s="124"/>
      <c r="B130" s="48" t="s">
        <v>18</v>
      </c>
      <c r="C130" s="48"/>
      <c r="D130" s="81"/>
      <c r="E130" s="294" t="s">
        <v>17</v>
      </c>
      <c r="F130" s="294"/>
      <c r="G130" s="294"/>
    </row>
    <row r="131" spans="1:8" ht="12.75">
      <c r="A131" s="48"/>
      <c r="B131" s="81"/>
      <c r="C131" s="287"/>
      <c r="D131" s="287"/>
      <c r="E131" s="82"/>
      <c r="F131" s="82"/>
      <c r="G131" s="82"/>
    </row>
    <row r="132" spans="1:8" ht="12.75">
      <c r="A132" s="124"/>
      <c r="B132" s="48"/>
      <c r="C132" s="81"/>
      <c r="D132" s="287"/>
      <c r="E132" s="287"/>
      <c r="F132" s="48"/>
    </row>
    <row r="133" spans="1:8" ht="12.75">
      <c r="A133" s="19"/>
      <c r="B133" s="19" t="s">
        <v>1080</v>
      </c>
      <c r="C133" s="19"/>
      <c r="D133" s="18"/>
      <c r="E133" s="18" t="s">
        <v>1242</v>
      </c>
      <c r="F133" s="18"/>
      <c r="G133" s="66"/>
    </row>
    <row r="134" spans="1:8" ht="12.75">
      <c r="A134" s="18"/>
      <c r="B134" s="64"/>
      <c r="C134" s="19"/>
      <c r="D134" s="18"/>
      <c r="E134" s="18"/>
      <c r="F134" s="18"/>
      <c r="G134" s="66"/>
    </row>
    <row r="135" spans="1:8">
      <c r="E135" s="6"/>
      <c r="F135" s="6"/>
      <c r="G135" s="6"/>
    </row>
    <row r="136" spans="1:8">
      <c r="E136" s="6"/>
      <c r="F136" s="6"/>
      <c r="G136" s="6"/>
    </row>
    <row r="137" spans="1:8">
      <c r="E137" s="7"/>
      <c r="F137" s="7"/>
      <c r="G137" s="6"/>
    </row>
    <row r="138" spans="1:8">
      <c r="E138" s="6"/>
      <c r="F138" s="6"/>
      <c r="G138" s="6"/>
    </row>
    <row r="139" spans="1:8">
      <c r="E139" s="7"/>
      <c r="F139" s="7"/>
    </row>
    <row r="140" spans="1:8">
      <c r="E140" s="7"/>
      <c r="F140" s="7"/>
    </row>
    <row r="141" spans="1:8">
      <c r="E141" s="7"/>
      <c r="F141" s="7"/>
    </row>
    <row r="142" spans="1:8">
      <c r="E142" s="7"/>
      <c r="F142" s="7"/>
    </row>
    <row r="143" spans="1:8">
      <c r="E143" s="7"/>
      <c r="F143" s="7"/>
      <c r="G143" s="6"/>
    </row>
    <row r="144" spans="1:8">
      <c r="G144" s="6"/>
    </row>
    <row r="145" spans="5:9">
      <c r="E145" s="7"/>
      <c r="F145" s="7"/>
      <c r="G145" s="6"/>
    </row>
    <row r="146" spans="5:9">
      <c r="G146" s="6"/>
    </row>
    <row r="147" spans="5:9">
      <c r="E147" s="6"/>
      <c r="F147" s="6"/>
    </row>
    <row r="148" spans="5:9">
      <c r="G148" s="6"/>
    </row>
    <row r="150" spans="5:9">
      <c r="G150" s="6"/>
      <c r="I150" s="1">
        <f>+E155+E156</f>
        <v>0</v>
      </c>
    </row>
  </sheetData>
  <mergeCells count="11">
    <mergeCell ref="C131:D131"/>
    <mergeCell ref="D132:E132"/>
    <mergeCell ref="A6:G6"/>
    <mergeCell ref="B5:G5"/>
    <mergeCell ref="A7:G7"/>
    <mergeCell ref="A11:A12"/>
    <mergeCell ref="B11:B12"/>
    <mergeCell ref="C11:C12"/>
    <mergeCell ref="D11:D12"/>
    <mergeCell ref="E11:G11"/>
    <mergeCell ref="E130:G130"/>
  </mergeCells>
  <pageMargins left="0.23622047244094491" right="0.21" top="0.59" bottom="0.38" header="0.15748031496062992" footer="0.31496062992125984"/>
  <pageSetup paperSize="9" scale="93" orientation="portrait" r:id="rId1"/>
  <rowBreaks count="1" manualBreakCount="1">
    <brk id="3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Normal="100" workbookViewId="0">
      <selection activeCell="E35" sqref="E35"/>
    </sheetView>
  </sheetViews>
  <sheetFormatPr defaultRowHeight="12.75"/>
  <cols>
    <col min="1" max="1" width="9.28515625" style="17" customWidth="1"/>
    <col min="2" max="2" width="37.140625" style="17" customWidth="1"/>
    <col min="3" max="3" width="7.28515625" style="17" customWidth="1"/>
    <col min="4" max="4" width="5.7109375" style="17" customWidth="1"/>
    <col min="5" max="5" width="14.85546875" style="17" customWidth="1"/>
    <col min="6" max="6" width="16" style="17" customWidth="1"/>
    <col min="7" max="16384" width="9.140625" style="17"/>
  </cols>
  <sheetData>
    <row r="1" spans="1:6" s="1" customFormat="1" ht="18.75">
      <c r="A1" s="24" t="s">
        <v>258</v>
      </c>
      <c r="C1" s="17"/>
    </row>
    <row r="2" spans="1:6" s="1" customFormat="1" ht="15.75">
      <c r="A2" s="16" t="s">
        <v>16</v>
      </c>
      <c r="C2" s="17"/>
    </row>
    <row r="3" spans="1:6" s="1" customFormat="1" ht="15.75">
      <c r="A3" s="16" t="s">
        <v>260</v>
      </c>
      <c r="C3" s="17"/>
    </row>
    <row r="4" spans="1:6" s="1" customFormat="1" ht="15.75">
      <c r="A4" s="16" t="s">
        <v>259</v>
      </c>
      <c r="C4" s="17"/>
    </row>
    <row r="7" spans="1:6" ht="15.75">
      <c r="A7" s="288" t="s">
        <v>608</v>
      </c>
      <c r="B7" s="288"/>
      <c r="C7" s="288"/>
      <c r="D7" s="288"/>
      <c r="E7" s="288"/>
      <c r="F7" s="288"/>
    </row>
    <row r="8" spans="1:6" ht="15.75">
      <c r="A8" s="288" t="s">
        <v>1244</v>
      </c>
      <c r="B8" s="288"/>
      <c r="C8" s="288"/>
      <c r="D8" s="288"/>
      <c r="E8" s="288"/>
      <c r="F8" s="288"/>
    </row>
    <row r="9" spans="1:6">
      <c r="A9" s="183"/>
      <c r="B9" s="183"/>
      <c r="C9" s="183"/>
      <c r="D9" s="183"/>
      <c r="E9" s="183"/>
      <c r="F9" s="183"/>
    </row>
    <row r="10" spans="1:6">
      <c r="A10" s="10"/>
      <c r="B10" s="183"/>
      <c r="C10" s="183"/>
      <c r="D10" s="183"/>
      <c r="E10" s="10"/>
      <c r="F10" s="183"/>
    </row>
    <row r="11" spans="1:6" ht="10.5" customHeight="1" thickBot="1">
      <c r="A11" s="183"/>
      <c r="B11" s="183"/>
      <c r="C11" s="183"/>
      <c r="D11" s="183"/>
      <c r="E11" s="183"/>
      <c r="F11" s="11" t="s">
        <v>180</v>
      </c>
    </row>
    <row r="12" spans="1:6" s="19" customFormat="1" ht="12.75" customHeight="1">
      <c r="A12" s="296" t="s">
        <v>189</v>
      </c>
      <c r="B12" s="298" t="s">
        <v>522</v>
      </c>
      <c r="C12" s="300" t="s">
        <v>517</v>
      </c>
      <c r="D12" s="300" t="s">
        <v>518</v>
      </c>
      <c r="E12" s="298" t="s">
        <v>523</v>
      </c>
      <c r="F12" s="302"/>
    </row>
    <row r="13" spans="1:6" s="19" customFormat="1" ht="24.75" thickBot="1">
      <c r="A13" s="297"/>
      <c r="B13" s="299"/>
      <c r="C13" s="301"/>
      <c r="D13" s="301"/>
      <c r="E13" s="181" t="s">
        <v>1245</v>
      </c>
      <c r="F13" s="137" t="s">
        <v>1246</v>
      </c>
    </row>
    <row r="14" spans="1:6">
      <c r="A14" s="20" t="s">
        <v>181</v>
      </c>
      <c r="B14" s="21" t="s">
        <v>182</v>
      </c>
      <c r="C14" s="21" t="s">
        <v>183</v>
      </c>
      <c r="D14" s="21" t="s">
        <v>184</v>
      </c>
      <c r="E14" s="41" t="s">
        <v>185</v>
      </c>
      <c r="F14" s="59" t="s">
        <v>186</v>
      </c>
    </row>
    <row r="15" spans="1:6">
      <c r="A15" s="3"/>
      <c r="B15" s="5" t="s">
        <v>625</v>
      </c>
      <c r="C15" s="40"/>
      <c r="D15" s="4"/>
      <c r="E15" s="129"/>
      <c r="F15" s="130"/>
    </row>
    <row r="16" spans="1:6" ht="14.25" customHeight="1">
      <c r="A16" s="32"/>
      <c r="B16" s="8" t="s">
        <v>626</v>
      </c>
      <c r="C16" s="40" t="s">
        <v>577</v>
      </c>
      <c r="D16" s="4"/>
      <c r="E16" s="62">
        <f>'bilans uspeha'!E119</f>
        <v>131926</v>
      </c>
      <c r="F16" s="130">
        <v>184020</v>
      </c>
    </row>
    <row r="17" spans="1:6">
      <c r="A17" s="32"/>
      <c r="B17" s="8" t="s">
        <v>627</v>
      </c>
      <c r="C17" s="40" t="s">
        <v>578</v>
      </c>
      <c r="D17" s="4"/>
      <c r="E17" s="62"/>
      <c r="F17" s="63"/>
    </row>
    <row r="18" spans="1:6" ht="25.5">
      <c r="A18" s="32"/>
      <c r="B18" s="5" t="s">
        <v>628</v>
      </c>
      <c r="C18" s="40"/>
      <c r="D18" s="4"/>
      <c r="E18" s="129"/>
      <c r="F18" s="130"/>
    </row>
    <row r="19" spans="1:6" ht="29.25" customHeight="1">
      <c r="A19" s="32"/>
      <c r="B19" s="8" t="s">
        <v>629</v>
      </c>
      <c r="C19" s="40"/>
      <c r="D19" s="4"/>
      <c r="E19" s="129"/>
      <c r="F19" s="130"/>
    </row>
    <row r="20" spans="1:6" ht="39" customHeight="1">
      <c r="A20" s="32" t="s">
        <v>46</v>
      </c>
      <c r="B20" s="8" t="s">
        <v>630</v>
      </c>
      <c r="C20" s="40" t="s">
        <v>579</v>
      </c>
      <c r="D20" s="4"/>
      <c r="E20" s="129"/>
      <c r="F20" s="130"/>
    </row>
    <row r="21" spans="1:6" ht="39.75" customHeight="1">
      <c r="A21" s="32" t="s">
        <v>46</v>
      </c>
      <c r="B21" s="8" t="s">
        <v>631</v>
      </c>
      <c r="C21" s="40" t="s">
        <v>580</v>
      </c>
      <c r="D21" s="4"/>
      <c r="E21" s="129"/>
      <c r="F21" s="130"/>
    </row>
    <row r="22" spans="1:6" ht="25.5" customHeight="1">
      <c r="A22" s="32" t="s">
        <v>609</v>
      </c>
      <c r="B22" s="8" t="s">
        <v>632</v>
      </c>
      <c r="C22" s="40" t="s">
        <v>581</v>
      </c>
      <c r="D22" s="4"/>
      <c r="E22" s="129"/>
      <c r="F22" s="130"/>
    </row>
    <row r="23" spans="1:6" ht="25.5">
      <c r="A23" s="32" t="s">
        <v>610</v>
      </c>
      <c r="B23" s="8" t="s">
        <v>633</v>
      </c>
      <c r="C23" s="40" t="s">
        <v>582</v>
      </c>
      <c r="D23" s="4"/>
      <c r="E23" s="129"/>
      <c r="F23" s="130"/>
    </row>
    <row r="24" spans="1:6" ht="25.5">
      <c r="A24" s="32" t="s">
        <v>611</v>
      </c>
      <c r="B24" s="39" t="s">
        <v>634</v>
      </c>
      <c r="C24" s="40" t="s">
        <v>583</v>
      </c>
      <c r="D24" s="4"/>
      <c r="E24" s="129"/>
      <c r="F24" s="130"/>
    </row>
    <row r="25" spans="1:6" ht="25.5">
      <c r="A25" s="32" t="s">
        <v>612</v>
      </c>
      <c r="B25" s="8" t="s">
        <v>635</v>
      </c>
      <c r="C25" s="40" t="s">
        <v>584</v>
      </c>
      <c r="D25" s="4"/>
      <c r="E25" s="129"/>
      <c r="F25" s="130"/>
    </row>
    <row r="26" spans="1:6" ht="38.25">
      <c r="A26" s="32" t="s">
        <v>613</v>
      </c>
      <c r="B26" s="8" t="s">
        <v>636</v>
      </c>
      <c r="C26" s="40" t="s">
        <v>585</v>
      </c>
      <c r="D26" s="4"/>
      <c r="E26" s="129"/>
      <c r="F26" s="130"/>
    </row>
    <row r="27" spans="1:6" ht="38.25">
      <c r="A27" s="32" t="s">
        <v>614</v>
      </c>
      <c r="B27" s="8" t="s">
        <v>637</v>
      </c>
      <c r="C27" s="40" t="s">
        <v>586</v>
      </c>
      <c r="D27" s="4"/>
      <c r="E27" s="129"/>
      <c r="F27" s="130"/>
    </row>
    <row r="28" spans="1:6" ht="38.25">
      <c r="A28" s="32"/>
      <c r="B28" s="8" t="s">
        <v>638</v>
      </c>
      <c r="C28" s="40"/>
      <c r="D28" s="4"/>
      <c r="E28" s="129"/>
      <c r="F28" s="130"/>
    </row>
    <row r="29" spans="1:6" ht="29.25" customHeight="1">
      <c r="A29" s="32" t="s">
        <v>615</v>
      </c>
      <c r="B29" s="8" t="s">
        <v>639</v>
      </c>
      <c r="C29" s="40" t="s">
        <v>587</v>
      </c>
      <c r="D29" s="4"/>
      <c r="E29" s="129"/>
      <c r="F29" s="130"/>
    </row>
    <row r="30" spans="1:6" ht="29.25" customHeight="1">
      <c r="A30" s="32" t="s">
        <v>616</v>
      </c>
      <c r="B30" s="8" t="s">
        <v>640</v>
      </c>
      <c r="C30" s="40" t="s">
        <v>588</v>
      </c>
      <c r="D30" s="4"/>
      <c r="E30" s="129"/>
      <c r="F30" s="130"/>
    </row>
    <row r="31" spans="1:6" ht="25.5">
      <c r="A31" s="32" t="s">
        <v>617</v>
      </c>
      <c r="B31" s="8" t="s">
        <v>641</v>
      </c>
      <c r="C31" s="40" t="s">
        <v>589</v>
      </c>
      <c r="D31" s="4"/>
      <c r="E31" s="62"/>
      <c r="F31" s="63"/>
    </row>
    <row r="32" spans="1:6" ht="25.5">
      <c r="A32" s="32" t="s">
        <v>618</v>
      </c>
      <c r="B32" s="8" t="s">
        <v>642</v>
      </c>
      <c r="C32" s="40" t="s">
        <v>590</v>
      </c>
      <c r="D32" s="4"/>
      <c r="E32" s="129"/>
      <c r="F32" s="130"/>
    </row>
    <row r="33" spans="1:6" ht="25.5">
      <c r="A33" s="32" t="s">
        <v>619</v>
      </c>
      <c r="B33" s="8" t="s">
        <v>643</v>
      </c>
      <c r="C33" s="40" t="s">
        <v>591</v>
      </c>
      <c r="D33" s="4"/>
      <c r="E33" s="129"/>
      <c r="F33" s="130"/>
    </row>
    <row r="34" spans="1:6" ht="25.5">
      <c r="A34" s="32" t="s">
        <v>620</v>
      </c>
      <c r="B34" s="8" t="s">
        <v>644</v>
      </c>
      <c r="C34" s="40" t="s">
        <v>592</v>
      </c>
      <c r="D34" s="4"/>
      <c r="E34" s="129"/>
      <c r="F34" s="130"/>
    </row>
    <row r="35" spans="1:6" ht="25.5">
      <c r="A35" s="32" t="s">
        <v>621</v>
      </c>
      <c r="B35" s="8" t="s">
        <v>645</v>
      </c>
      <c r="C35" s="40" t="s">
        <v>593</v>
      </c>
      <c r="D35" s="4"/>
      <c r="E35" s="131">
        <v>8673</v>
      </c>
      <c r="F35" s="132">
        <v>7688</v>
      </c>
    </row>
    <row r="36" spans="1:6" ht="25.5">
      <c r="A36" s="32" t="s">
        <v>622</v>
      </c>
      <c r="B36" s="8" t="s">
        <v>646</v>
      </c>
      <c r="C36" s="40" t="s">
        <v>594</v>
      </c>
      <c r="D36" s="4"/>
      <c r="E36" s="62"/>
      <c r="F36" s="63"/>
    </row>
    <row r="37" spans="1:6" ht="25.5">
      <c r="A37" s="32"/>
      <c r="B37" s="8" t="s">
        <v>647</v>
      </c>
      <c r="C37" s="40"/>
      <c r="D37" s="4"/>
      <c r="E37" s="129"/>
      <c r="F37" s="130"/>
    </row>
    <row r="38" spans="1:6">
      <c r="A38" s="32" t="s">
        <v>623</v>
      </c>
      <c r="B38" s="8" t="s">
        <v>648</v>
      </c>
      <c r="C38" s="40" t="s">
        <v>595</v>
      </c>
      <c r="D38" s="4"/>
      <c r="E38" s="129"/>
      <c r="F38" s="130"/>
    </row>
    <row r="39" spans="1:6">
      <c r="A39" s="128" t="s">
        <v>624</v>
      </c>
      <c r="B39" s="138" t="s">
        <v>649</v>
      </c>
      <c r="C39" s="41" t="s">
        <v>596</v>
      </c>
      <c r="D39" s="21"/>
      <c r="E39" s="133"/>
      <c r="F39" s="134"/>
    </row>
    <row r="40" spans="1:6" ht="38.25">
      <c r="A40" s="32"/>
      <c r="B40" s="8" t="s">
        <v>650</v>
      </c>
      <c r="C40" s="40" t="s">
        <v>597</v>
      </c>
      <c r="D40" s="4"/>
      <c r="E40" s="62">
        <f>SUM(E20+E22+E24+E26+E29+E31+E33+E35+E38)</f>
        <v>8673</v>
      </c>
      <c r="F40" s="63">
        <f>SUM(F20+F22+F24+F26+F29+F31+F33+F35+F38)</f>
        <v>7688</v>
      </c>
    </row>
    <row r="41" spans="1:6" ht="38.25">
      <c r="A41" s="32"/>
      <c r="B41" s="8" t="s">
        <v>651</v>
      </c>
      <c r="C41" s="40" t="s">
        <v>598</v>
      </c>
      <c r="D41" s="4"/>
      <c r="E41" s="62">
        <f>SUM(E21+E23+E25+E27+E30+E32+E34+E36+E39)</f>
        <v>0</v>
      </c>
      <c r="F41" s="63">
        <f>SUM(F21+F23+F25+F27+F30+F32+F34+F36+F39)</f>
        <v>0</v>
      </c>
    </row>
    <row r="42" spans="1:6" ht="38.25">
      <c r="A42" s="32"/>
      <c r="B42" s="8" t="s">
        <v>652</v>
      </c>
      <c r="C42" s="40" t="s">
        <v>599</v>
      </c>
      <c r="D42" s="4"/>
      <c r="E42" s="129"/>
      <c r="F42" s="130"/>
    </row>
    <row r="43" spans="1:6" ht="25.5">
      <c r="A43" s="32"/>
      <c r="B43" s="8" t="s">
        <v>653</v>
      </c>
      <c r="C43" s="40" t="s">
        <v>600</v>
      </c>
      <c r="D43" s="4"/>
      <c r="E43" s="62">
        <f>SUM(E40-E41-E42)</f>
        <v>8673</v>
      </c>
      <c r="F43" s="63">
        <f>SUM(F40-F41-F42)</f>
        <v>7688</v>
      </c>
    </row>
    <row r="44" spans="1:6" ht="25.5">
      <c r="A44" s="32"/>
      <c r="B44" s="8" t="s">
        <v>654</v>
      </c>
      <c r="C44" s="40" t="s">
        <v>601</v>
      </c>
      <c r="D44" s="4"/>
      <c r="E44" s="62"/>
      <c r="F44" s="63"/>
    </row>
    <row r="45" spans="1:6" ht="24.95" customHeight="1">
      <c r="A45" s="32"/>
      <c r="B45" s="8" t="s">
        <v>655</v>
      </c>
      <c r="C45" s="40"/>
      <c r="D45" s="4"/>
      <c r="E45" s="62"/>
      <c r="F45" s="130"/>
    </row>
    <row r="46" spans="1:6" ht="25.5">
      <c r="A46" s="32"/>
      <c r="B46" s="8" t="s">
        <v>656</v>
      </c>
      <c r="C46" s="40" t="s">
        <v>602</v>
      </c>
      <c r="D46" s="4"/>
      <c r="E46" s="62">
        <f>+E16+E35-E17-E36</f>
        <v>140599</v>
      </c>
      <c r="F46" s="63">
        <f>+F16+F35-F17-F36</f>
        <v>191708</v>
      </c>
    </row>
    <row r="47" spans="1:6" ht="25.5">
      <c r="A47" s="32"/>
      <c r="B47" s="8" t="s">
        <v>657</v>
      </c>
      <c r="C47" s="40" t="s">
        <v>603</v>
      </c>
      <c r="D47" s="4"/>
      <c r="E47" s="62"/>
      <c r="F47" s="130"/>
    </row>
    <row r="48" spans="1:6" ht="25.5">
      <c r="A48" s="32"/>
      <c r="B48" s="8" t="s">
        <v>658</v>
      </c>
      <c r="C48" s="40" t="s">
        <v>604</v>
      </c>
      <c r="D48" s="4"/>
      <c r="E48" s="129"/>
      <c r="F48" s="130"/>
    </row>
    <row r="49" spans="1:7" ht="25.5">
      <c r="A49" s="32"/>
      <c r="B49" s="8" t="s">
        <v>659</v>
      </c>
      <c r="C49" s="40" t="s">
        <v>605</v>
      </c>
      <c r="D49" s="4"/>
      <c r="E49" s="62"/>
      <c r="F49" s="63"/>
    </row>
    <row r="50" spans="1:7" ht="25.5">
      <c r="A50" s="32"/>
      <c r="B50" s="8" t="s">
        <v>657</v>
      </c>
      <c r="C50" s="40" t="s">
        <v>606</v>
      </c>
      <c r="D50" s="4"/>
      <c r="E50" s="129"/>
      <c r="F50" s="130"/>
    </row>
    <row r="51" spans="1:7" ht="26.25" thickBot="1">
      <c r="A51" s="127"/>
      <c r="B51" s="54" t="s">
        <v>658</v>
      </c>
      <c r="C51" s="185" t="s">
        <v>607</v>
      </c>
      <c r="D51" s="25"/>
      <c r="E51" s="135"/>
      <c r="F51" s="136"/>
    </row>
    <row r="52" spans="1:7">
      <c r="A52" s="183"/>
      <c r="B52" s="183"/>
      <c r="C52" s="183"/>
      <c r="D52" s="183"/>
      <c r="E52" s="110"/>
      <c r="F52" s="110"/>
    </row>
    <row r="53" spans="1:7">
      <c r="A53" s="13" t="s">
        <v>18</v>
      </c>
      <c r="B53" s="13"/>
      <c r="C53" s="13"/>
      <c r="D53" s="13"/>
      <c r="E53" s="295" t="s">
        <v>17</v>
      </c>
      <c r="F53" s="295"/>
      <c r="G53" s="14"/>
    </row>
    <row r="54" spans="1:7">
      <c r="A54" s="13"/>
      <c r="B54" s="13"/>
      <c r="C54" s="13"/>
      <c r="D54" s="13"/>
      <c r="E54" s="13"/>
      <c r="F54" s="13"/>
      <c r="G54" s="13"/>
    </row>
    <row r="55" spans="1:7">
      <c r="A55" s="23" t="s">
        <v>660</v>
      </c>
      <c r="B55" s="23"/>
      <c r="C55" s="13"/>
      <c r="D55" s="13"/>
      <c r="E55" s="15"/>
      <c r="F55" s="15"/>
      <c r="G55" s="13"/>
    </row>
    <row r="56" spans="1:7">
      <c r="A56" s="9"/>
      <c r="B56" s="1"/>
      <c r="C56" s="1"/>
      <c r="D56" s="1"/>
      <c r="E56" s="7"/>
      <c r="F56" s="7"/>
      <c r="G56" s="7"/>
    </row>
    <row r="61" spans="1:7" s="170" customFormat="1"/>
    <row r="62" spans="1:7">
      <c r="E62" s="171"/>
      <c r="F62" s="171"/>
    </row>
    <row r="63" spans="1:7">
      <c r="E63" s="171"/>
      <c r="F63" s="171"/>
    </row>
    <row r="64" spans="1:7">
      <c r="E64" s="171"/>
      <c r="F64" s="171"/>
    </row>
    <row r="65" spans="5:6">
      <c r="E65" s="171"/>
      <c r="F65" s="171"/>
    </row>
    <row r="66" spans="5:6">
      <c r="E66" s="171"/>
      <c r="F66" s="172"/>
    </row>
    <row r="67" spans="5:6">
      <c r="E67" s="171"/>
      <c r="F67" s="171"/>
    </row>
    <row r="68" spans="5:6">
      <c r="E68" s="179"/>
    </row>
  </sheetData>
  <mergeCells count="8">
    <mergeCell ref="A7:F7"/>
    <mergeCell ref="A8:F8"/>
    <mergeCell ref="E53:F53"/>
    <mergeCell ref="A12:A13"/>
    <mergeCell ref="B12:B13"/>
    <mergeCell ref="C12:C13"/>
    <mergeCell ref="D12:D13"/>
    <mergeCell ref="E12:F12"/>
  </mergeCells>
  <pageMargins left="0.58333333333333337" right="0.7" top="0.75" bottom="0.4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>
      <selection activeCell="K38" sqref="K38"/>
    </sheetView>
  </sheetViews>
  <sheetFormatPr defaultRowHeight="12.75"/>
  <cols>
    <col min="1" max="2" width="3.7109375" style="139" customWidth="1"/>
    <col min="3" max="3" width="55.140625" style="139" customWidth="1"/>
    <col min="4" max="4" width="5.7109375" style="139" customWidth="1"/>
    <col min="5" max="5" width="11.85546875" style="139" customWidth="1"/>
    <col min="6" max="6" width="12.7109375" style="139" customWidth="1"/>
    <col min="7" max="10" width="9.140625" style="139"/>
    <col min="11" max="11" width="10" style="139" bestFit="1" customWidth="1"/>
    <col min="12" max="16384" width="9.140625" style="139"/>
  </cols>
  <sheetData>
    <row r="1" spans="1:6" s="19" customFormat="1" ht="18.75">
      <c r="A1" s="142" t="s">
        <v>258</v>
      </c>
    </row>
    <row r="2" spans="1:6" s="19" customFormat="1" ht="15.75">
      <c r="A2" s="143" t="s">
        <v>16</v>
      </c>
    </row>
    <row r="3" spans="1:6" s="19" customFormat="1" ht="15.75">
      <c r="A3" s="143" t="s">
        <v>260</v>
      </c>
    </row>
    <row r="4" spans="1:6" s="19" customFormat="1" ht="15.75">
      <c r="A4" s="143" t="s">
        <v>259</v>
      </c>
    </row>
    <row r="7" spans="1:6" ht="17.25" customHeight="1">
      <c r="A7" s="303" t="s">
        <v>661</v>
      </c>
      <c r="B7" s="303"/>
      <c r="C7" s="303"/>
      <c r="D7" s="303"/>
      <c r="E7" s="303"/>
      <c r="F7" s="303"/>
    </row>
    <row r="8" spans="1:6" ht="17.25">
      <c r="A8" s="304" t="s">
        <v>1248</v>
      </c>
      <c r="B8" s="304"/>
      <c r="C8" s="304"/>
      <c r="D8" s="304"/>
      <c r="E8" s="304"/>
      <c r="F8" s="304"/>
    </row>
    <row r="10" spans="1:6">
      <c r="A10" s="140"/>
    </row>
    <row r="11" spans="1:6" ht="13.5" thickBot="1">
      <c r="E11" s="140"/>
      <c r="F11" s="140" t="s">
        <v>0</v>
      </c>
    </row>
    <row r="12" spans="1:6" s="141" customFormat="1" ht="12.75" customHeight="1">
      <c r="A12" s="296"/>
      <c r="B12" s="298"/>
      <c r="C12" s="300" t="s">
        <v>522</v>
      </c>
      <c r="D12" s="300" t="s">
        <v>5</v>
      </c>
      <c r="E12" s="298" t="s">
        <v>1167</v>
      </c>
      <c r="F12" s="302"/>
    </row>
    <row r="13" spans="1:6" s="141" customFormat="1" ht="24.75" thickBot="1">
      <c r="A13" s="297"/>
      <c r="B13" s="299"/>
      <c r="C13" s="301"/>
      <c r="D13" s="301"/>
      <c r="E13" s="210" t="s">
        <v>1168</v>
      </c>
      <c r="F13" s="137" t="s">
        <v>1169</v>
      </c>
    </row>
    <row r="14" spans="1:6" ht="17.25" thickBot="1">
      <c r="A14" s="311">
        <v>1</v>
      </c>
      <c r="B14" s="312"/>
      <c r="C14" s="313"/>
      <c r="D14" s="238">
        <v>2</v>
      </c>
      <c r="E14" s="239">
        <v>3</v>
      </c>
      <c r="F14" s="240">
        <v>4</v>
      </c>
    </row>
    <row r="15" spans="1:6" ht="13.5" customHeight="1" thickTop="1">
      <c r="A15" s="203" t="s">
        <v>1170</v>
      </c>
      <c r="B15" s="305" t="s">
        <v>1171</v>
      </c>
      <c r="C15" s="306"/>
      <c r="D15" s="204" t="s">
        <v>1172</v>
      </c>
      <c r="E15" s="198" t="s">
        <v>1172</v>
      </c>
      <c r="F15" s="241" t="s">
        <v>1172</v>
      </c>
    </row>
    <row r="16" spans="1:6" ht="16.5">
      <c r="A16" s="205" t="s">
        <v>1172</v>
      </c>
      <c r="B16" s="206" t="s">
        <v>1173</v>
      </c>
      <c r="C16" s="207" t="s">
        <v>1174</v>
      </c>
      <c r="D16" s="206">
        <v>301</v>
      </c>
      <c r="E16" s="208">
        <f>+E17+E18+E19+E20+E21</f>
        <v>2880969</v>
      </c>
      <c r="F16" s="242">
        <f>+F17+F18+F19+F20+F21</f>
        <v>3729178</v>
      </c>
    </row>
    <row r="17" spans="1:6" ht="16.5">
      <c r="A17" s="205" t="s">
        <v>1172</v>
      </c>
      <c r="B17" s="206" t="s">
        <v>1172</v>
      </c>
      <c r="C17" s="200" t="s">
        <v>1175</v>
      </c>
      <c r="D17" s="201">
        <v>302</v>
      </c>
      <c r="E17" s="197"/>
      <c r="F17" s="243"/>
    </row>
    <row r="18" spans="1:6" ht="16.5">
      <c r="A18" s="205"/>
      <c r="B18" s="206"/>
      <c r="C18" s="200" t="s">
        <v>1176</v>
      </c>
      <c r="D18" s="201">
        <v>303</v>
      </c>
      <c r="E18" s="258">
        <v>2675057</v>
      </c>
      <c r="F18" s="265">
        <v>2896679</v>
      </c>
    </row>
    <row r="19" spans="1:6" ht="16.5">
      <c r="A19" s="205"/>
      <c r="B19" s="206"/>
      <c r="C19" s="200" t="s">
        <v>1177</v>
      </c>
      <c r="D19" s="201">
        <v>304</v>
      </c>
      <c r="E19" s="259">
        <v>152349</v>
      </c>
      <c r="F19" s="265">
        <v>467163</v>
      </c>
    </row>
    <row r="20" spans="1:6" ht="16.5">
      <c r="A20" s="205"/>
      <c r="B20" s="206"/>
      <c r="C20" s="200" t="s">
        <v>1178</v>
      </c>
      <c r="D20" s="201">
        <v>305</v>
      </c>
      <c r="E20" s="260"/>
      <c r="F20" s="265"/>
    </row>
    <row r="21" spans="1:6" ht="16.5">
      <c r="A21" s="205" t="s">
        <v>1172</v>
      </c>
      <c r="B21" s="206" t="s">
        <v>1172</v>
      </c>
      <c r="C21" s="200" t="s">
        <v>1179</v>
      </c>
      <c r="D21" s="201">
        <v>306</v>
      </c>
      <c r="E21" s="261">
        <v>53563</v>
      </c>
      <c r="F21" s="265">
        <v>365336</v>
      </c>
    </row>
    <row r="22" spans="1:6" ht="16.5">
      <c r="A22" s="205" t="s">
        <v>1172</v>
      </c>
      <c r="B22" s="206" t="s">
        <v>1180</v>
      </c>
      <c r="C22" s="207" t="s">
        <v>1181</v>
      </c>
      <c r="D22" s="206">
        <v>307</v>
      </c>
      <c r="E22" s="208">
        <f>+E23+E24+E25+E26+E27+E28+E29+E30+E31</f>
        <v>2577545</v>
      </c>
      <c r="F22" s="242">
        <f>+F23+F24+F25+F26+F27+F28+F29+F30+F31</f>
        <v>3563366</v>
      </c>
    </row>
    <row r="23" spans="1:6" ht="27" customHeight="1">
      <c r="A23" s="205" t="s">
        <v>1172</v>
      </c>
      <c r="B23" s="206" t="s">
        <v>1172</v>
      </c>
      <c r="C23" s="200" t="s">
        <v>1182</v>
      </c>
      <c r="D23" s="201">
        <v>308</v>
      </c>
      <c r="E23" s="197"/>
      <c r="F23" s="243"/>
    </row>
    <row r="24" spans="1:6" ht="16.5">
      <c r="A24" s="205"/>
      <c r="B24" s="206"/>
      <c r="C24" s="200" t="s">
        <v>1183</v>
      </c>
      <c r="D24" s="201">
        <v>309</v>
      </c>
      <c r="E24" s="258">
        <v>427236</v>
      </c>
      <c r="F24" s="265">
        <v>759213</v>
      </c>
    </row>
    <row r="25" spans="1:6" ht="16.5">
      <c r="A25" s="205"/>
      <c r="B25" s="206"/>
      <c r="C25" s="200" t="s">
        <v>1184</v>
      </c>
      <c r="D25" s="201">
        <v>310</v>
      </c>
      <c r="E25" s="259">
        <v>1965858</v>
      </c>
      <c r="F25" s="265">
        <v>2587986</v>
      </c>
    </row>
    <row r="26" spans="1:6" ht="16.5">
      <c r="A26" s="205" t="s">
        <v>1172</v>
      </c>
      <c r="B26" s="206" t="s">
        <v>1172</v>
      </c>
      <c r="C26" s="200" t="s">
        <v>1185</v>
      </c>
      <c r="D26" s="201">
        <v>311</v>
      </c>
      <c r="E26" s="261">
        <v>88868</v>
      </c>
      <c r="F26" s="265">
        <v>90527</v>
      </c>
    </row>
    <row r="27" spans="1:6" ht="16.5">
      <c r="A27" s="205"/>
      <c r="B27" s="206"/>
      <c r="C27" s="200" t="s">
        <v>1186</v>
      </c>
      <c r="D27" s="201">
        <v>312</v>
      </c>
      <c r="E27" s="261">
        <v>61203</v>
      </c>
      <c r="F27" s="265">
        <v>58172</v>
      </c>
    </row>
    <row r="28" spans="1:6" ht="16.5">
      <c r="A28" s="205" t="s">
        <v>1172</v>
      </c>
      <c r="B28" s="206" t="s">
        <v>1172</v>
      </c>
      <c r="C28" s="200" t="s">
        <v>1187</v>
      </c>
      <c r="D28" s="201">
        <v>313</v>
      </c>
      <c r="E28" s="260">
        <v>123</v>
      </c>
      <c r="F28" s="265">
        <v>5198</v>
      </c>
    </row>
    <row r="29" spans="1:6" ht="16.5">
      <c r="A29" s="205" t="s">
        <v>1172</v>
      </c>
      <c r="B29" s="206" t="s">
        <v>1172</v>
      </c>
      <c r="C29" s="200" t="s">
        <v>1188</v>
      </c>
      <c r="D29" s="201">
        <v>314</v>
      </c>
      <c r="E29" s="259">
        <v>28282</v>
      </c>
      <c r="F29" s="265">
        <v>51791</v>
      </c>
    </row>
    <row r="30" spans="1:6" ht="16.5">
      <c r="A30" s="205" t="s">
        <v>1172</v>
      </c>
      <c r="B30" s="206" t="s">
        <v>1172</v>
      </c>
      <c r="C30" s="200" t="s">
        <v>1189</v>
      </c>
      <c r="D30" s="201">
        <v>315</v>
      </c>
      <c r="E30" s="259">
        <v>5975</v>
      </c>
      <c r="F30" s="265">
        <v>10479</v>
      </c>
    </row>
    <row r="31" spans="1:6" ht="16.5">
      <c r="A31" s="205" t="s">
        <v>1172</v>
      </c>
      <c r="B31" s="206" t="s">
        <v>1172</v>
      </c>
      <c r="C31" s="200" t="s">
        <v>1190</v>
      </c>
      <c r="D31" s="201">
        <v>316</v>
      </c>
      <c r="E31" s="197"/>
      <c r="F31" s="243"/>
    </row>
    <row r="32" spans="1:6" ht="16.5">
      <c r="A32" s="205" t="s">
        <v>1172</v>
      </c>
      <c r="B32" s="206" t="s">
        <v>1191</v>
      </c>
      <c r="C32" s="207" t="s">
        <v>1192</v>
      </c>
      <c r="D32" s="206">
        <v>317</v>
      </c>
      <c r="E32" s="208">
        <f>IF((E16-E22)&gt;0,(E16-E22),0)</f>
        <v>303424</v>
      </c>
      <c r="F32" s="242">
        <f>IF((F16-F22)&gt;0,(F16-F22),0)</f>
        <v>165812</v>
      </c>
    </row>
    <row r="33" spans="1:6" ht="16.5">
      <c r="A33" s="205" t="s">
        <v>1172</v>
      </c>
      <c r="B33" s="206" t="s">
        <v>1193</v>
      </c>
      <c r="C33" s="207" t="s">
        <v>1194</v>
      </c>
      <c r="D33" s="206">
        <v>318</v>
      </c>
      <c r="E33" s="208">
        <f>IF((E22-E16)&gt;0,(E22-E16),0)</f>
        <v>0</v>
      </c>
      <c r="F33" s="242">
        <f>IF((F22-F16)&gt;0,(F22-F16),0)</f>
        <v>0</v>
      </c>
    </row>
    <row r="34" spans="1:6" ht="24.95" customHeight="1">
      <c r="A34" s="203" t="s">
        <v>1195</v>
      </c>
      <c r="B34" s="307" t="s">
        <v>1196</v>
      </c>
      <c r="C34" s="308"/>
      <c r="D34" s="204"/>
      <c r="E34" s="198"/>
      <c r="F34" s="241"/>
    </row>
    <row r="35" spans="1:6" ht="24.95" customHeight="1">
      <c r="A35" s="205" t="s">
        <v>1172</v>
      </c>
      <c r="B35" s="206" t="s">
        <v>1173</v>
      </c>
      <c r="C35" s="207" t="s">
        <v>1197</v>
      </c>
      <c r="D35" s="206">
        <v>319</v>
      </c>
      <c r="E35" s="208">
        <f>+E36+E37+E38+E39+E40</f>
        <v>12739</v>
      </c>
      <c r="F35" s="242">
        <f>+F36+F37+F38+F39+F40</f>
        <v>7534</v>
      </c>
    </row>
    <row r="36" spans="1:6" ht="16.5">
      <c r="A36" s="205" t="s">
        <v>1172</v>
      </c>
      <c r="B36" s="206" t="s">
        <v>1172</v>
      </c>
      <c r="C36" s="200" t="s">
        <v>1198</v>
      </c>
      <c r="D36" s="201">
        <v>320</v>
      </c>
      <c r="E36" s="199"/>
      <c r="F36" s="244"/>
    </row>
    <row r="37" spans="1:6" ht="24.95" customHeight="1">
      <c r="A37" s="205" t="s">
        <v>1172</v>
      </c>
      <c r="B37" s="206" t="s">
        <v>1172</v>
      </c>
      <c r="C37" s="200" t="s">
        <v>1199</v>
      </c>
      <c r="D37" s="201">
        <v>321</v>
      </c>
      <c r="E37" s="259">
        <v>1093</v>
      </c>
      <c r="F37" s="265"/>
    </row>
    <row r="38" spans="1:6" ht="24.95" customHeight="1">
      <c r="A38" s="205" t="s">
        <v>1172</v>
      </c>
      <c r="B38" s="206" t="s">
        <v>1172</v>
      </c>
      <c r="C38" s="200" t="s">
        <v>1200</v>
      </c>
      <c r="D38" s="201">
        <v>322</v>
      </c>
      <c r="E38" s="259"/>
      <c r="F38" s="265"/>
    </row>
    <row r="39" spans="1:6" ht="16.5">
      <c r="A39" s="205" t="s">
        <v>1172</v>
      </c>
      <c r="B39" s="206" t="s">
        <v>1172</v>
      </c>
      <c r="C39" s="200" t="s">
        <v>1201</v>
      </c>
      <c r="D39" s="201">
        <v>323</v>
      </c>
      <c r="E39" s="262">
        <f>45987-36924</f>
        <v>9063</v>
      </c>
      <c r="F39" s="265">
        <f>1138+21+1825+2718+21</f>
        <v>5723</v>
      </c>
    </row>
    <row r="40" spans="1:6" ht="16.5">
      <c r="A40" s="205" t="s">
        <v>1172</v>
      </c>
      <c r="B40" s="206" t="s">
        <v>1172</v>
      </c>
      <c r="C40" s="200" t="s">
        <v>1202</v>
      </c>
      <c r="D40" s="201">
        <v>324</v>
      </c>
      <c r="E40" s="263">
        <v>2583</v>
      </c>
      <c r="F40" s="265">
        <v>1811</v>
      </c>
    </row>
    <row r="41" spans="1:6" ht="16.5">
      <c r="A41" s="205" t="s">
        <v>1172</v>
      </c>
      <c r="B41" s="206" t="s">
        <v>1180</v>
      </c>
      <c r="C41" s="207" t="s">
        <v>1203</v>
      </c>
      <c r="D41" s="206">
        <v>325</v>
      </c>
      <c r="E41" s="208">
        <f>+E42+E43+E44+E45</f>
        <v>100007</v>
      </c>
      <c r="F41" s="242">
        <f>+F42+F43+F44+F45</f>
        <v>249853</v>
      </c>
    </row>
    <row r="42" spans="1:6" ht="16.5">
      <c r="A42" s="205" t="s">
        <v>1172</v>
      </c>
      <c r="B42" s="206" t="s">
        <v>1172</v>
      </c>
      <c r="C42" s="200" t="s">
        <v>1204</v>
      </c>
      <c r="D42" s="201">
        <v>326</v>
      </c>
      <c r="E42" s="199"/>
      <c r="F42" s="244"/>
    </row>
    <row r="43" spans="1:6" ht="24.95" customHeight="1">
      <c r="A43" s="205" t="s">
        <v>1172</v>
      </c>
      <c r="B43" s="206" t="s">
        <v>1172</v>
      </c>
      <c r="C43" s="200" t="s">
        <v>1205</v>
      </c>
      <c r="D43" s="201">
        <v>327</v>
      </c>
      <c r="E43" s="197">
        <v>7546</v>
      </c>
      <c r="F43" s="265">
        <v>29361</v>
      </c>
    </row>
    <row r="44" spans="1:6" ht="25.5">
      <c r="A44" s="205" t="s">
        <v>1172</v>
      </c>
      <c r="B44" s="206" t="s">
        <v>1172</v>
      </c>
      <c r="C44" s="200" t="s">
        <v>1206</v>
      </c>
      <c r="D44" s="201">
        <v>328</v>
      </c>
      <c r="E44" s="264">
        <v>92461</v>
      </c>
      <c r="F44" s="265">
        <v>220492</v>
      </c>
    </row>
    <row r="45" spans="1:6" ht="16.5">
      <c r="A45" s="205" t="s">
        <v>1172</v>
      </c>
      <c r="B45" s="206" t="s">
        <v>1172</v>
      </c>
      <c r="C45" s="200" t="s">
        <v>1207</v>
      </c>
      <c r="D45" s="201">
        <v>329</v>
      </c>
      <c r="E45" s="197"/>
      <c r="F45" s="243"/>
    </row>
    <row r="46" spans="1:6" ht="16.5">
      <c r="A46" s="205" t="s">
        <v>1172</v>
      </c>
      <c r="B46" s="206" t="s">
        <v>1191</v>
      </c>
      <c r="C46" s="207" t="s">
        <v>1208</v>
      </c>
      <c r="D46" s="206">
        <v>330</v>
      </c>
      <c r="E46" s="208">
        <f>IF((E35-E41)&gt;0,(E35-E41),0)</f>
        <v>0</v>
      </c>
      <c r="F46" s="242">
        <f>IF((F35-F41)&gt;0,(F35-F41),0)</f>
        <v>0</v>
      </c>
    </row>
    <row r="47" spans="1:6" ht="13.5" customHeight="1">
      <c r="A47" s="205" t="s">
        <v>1172</v>
      </c>
      <c r="B47" s="206" t="s">
        <v>1193</v>
      </c>
      <c r="C47" s="207" t="s">
        <v>1209</v>
      </c>
      <c r="D47" s="206">
        <v>331</v>
      </c>
      <c r="E47" s="208">
        <f>IF((E41-E35)&gt;0,(E41-E35),0)</f>
        <v>87268</v>
      </c>
      <c r="F47" s="242">
        <f>IF((F41-F35)&gt;0,(F41-F35),0)</f>
        <v>242319</v>
      </c>
    </row>
    <row r="48" spans="1:6" ht="16.5">
      <c r="A48" s="203" t="s">
        <v>1210</v>
      </c>
      <c r="B48" s="307" t="s">
        <v>1211</v>
      </c>
      <c r="C48" s="308"/>
      <c r="D48" s="204"/>
      <c r="E48" s="198" t="s">
        <v>1172</v>
      </c>
      <c r="F48" s="241" t="s">
        <v>1172</v>
      </c>
    </row>
    <row r="49" spans="1:6" ht="16.5">
      <c r="A49" s="205" t="s">
        <v>1172</v>
      </c>
      <c r="B49" s="206" t="s">
        <v>1173</v>
      </c>
      <c r="C49" s="207" t="s">
        <v>1212</v>
      </c>
      <c r="D49" s="206">
        <v>332</v>
      </c>
      <c r="E49" s="208">
        <f>SUM(E50:E52)</f>
        <v>125</v>
      </c>
      <c r="F49" s="242">
        <f>SUM(F50:F52)</f>
        <v>125</v>
      </c>
    </row>
    <row r="50" spans="1:6" ht="16.5">
      <c r="A50" s="205" t="s">
        <v>1172</v>
      </c>
      <c r="B50" s="206" t="s">
        <v>1172</v>
      </c>
      <c r="C50" s="200" t="s">
        <v>1213</v>
      </c>
      <c r="D50" s="201">
        <v>333</v>
      </c>
      <c r="E50" s="197"/>
      <c r="F50" s="243"/>
    </row>
    <row r="51" spans="1:6" ht="16.5">
      <c r="A51" s="205" t="s">
        <v>1172</v>
      </c>
      <c r="B51" s="206" t="s">
        <v>1172</v>
      </c>
      <c r="C51" s="200" t="s">
        <v>1214</v>
      </c>
      <c r="D51" s="201">
        <v>334</v>
      </c>
      <c r="E51" s="199">
        <v>125</v>
      </c>
      <c r="F51" s="244">
        <v>125</v>
      </c>
    </row>
    <row r="52" spans="1:6" ht="16.5">
      <c r="A52" s="205" t="s">
        <v>1172</v>
      </c>
      <c r="B52" s="206" t="s">
        <v>1172</v>
      </c>
      <c r="C52" s="200" t="s">
        <v>1215</v>
      </c>
      <c r="D52" s="201">
        <v>335</v>
      </c>
      <c r="E52" s="197"/>
      <c r="F52" s="243"/>
    </row>
    <row r="53" spans="1:6" ht="16.5">
      <c r="A53" s="205" t="s">
        <v>1172</v>
      </c>
      <c r="B53" s="206" t="s">
        <v>1180</v>
      </c>
      <c r="C53" s="207" t="s">
        <v>1216</v>
      </c>
      <c r="D53" s="206">
        <v>336</v>
      </c>
      <c r="E53" s="208">
        <f>SUM(E54:E57)</f>
        <v>128648</v>
      </c>
      <c r="F53" s="242">
        <f>SUM(F54:F57)</f>
        <v>132313</v>
      </c>
    </row>
    <row r="54" spans="1:6" ht="16.5">
      <c r="A54" s="205" t="s">
        <v>1172</v>
      </c>
      <c r="B54" s="206" t="s">
        <v>1172</v>
      </c>
      <c r="C54" s="200" t="s">
        <v>1217</v>
      </c>
      <c r="D54" s="201">
        <v>337</v>
      </c>
      <c r="E54" s="197"/>
      <c r="F54" s="243"/>
    </row>
    <row r="55" spans="1:6" ht="16.5">
      <c r="A55" s="205" t="s">
        <v>1172</v>
      </c>
      <c r="B55" s="206" t="s">
        <v>1172</v>
      </c>
      <c r="C55" s="200" t="s">
        <v>1218</v>
      </c>
      <c r="D55" s="201">
        <v>338</v>
      </c>
      <c r="E55" s="197"/>
      <c r="F55" s="243"/>
    </row>
    <row r="56" spans="1:6" ht="16.5">
      <c r="A56" s="205" t="s">
        <v>1172</v>
      </c>
      <c r="B56" s="206" t="s">
        <v>1172</v>
      </c>
      <c r="C56" s="200" t="s">
        <v>1219</v>
      </c>
      <c r="D56" s="201">
        <v>339</v>
      </c>
      <c r="E56" s="197"/>
      <c r="F56" s="243"/>
    </row>
    <row r="57" spans="1:6" ht="16.5">
      <c r="A57" s="205" t="s">
        <v>1172</v>
      </c>
      <c r="B57" s="206" t="s">
        <v>1172</v>
      </c>
      <c r="C57" s="200" t="s">
        <v>1220</v>
      </c>
      <c r="D57" s="201">
        <v>340</v>
      </c>
      <c r="E57" s="260">
        <f>128082+566</f>
        <v>128648</v>
      </c>
      <c r="F57" s="265">
        <v>132313</v>
      </c>
    </row>
    <row r="58" spans="1:6" ht="16.5">
      <c r="A58" s="205" t="s">
        <v>1172</v>
      </c>
      <c r="B58" s="206" t="s">
        <v>1191</v>
      </c>
      <c r="C58" s="207" t="s">
        <v>1221</v>
      </c>
      <c r="D58" s="206">
        <v>341</v>
      </c>
      <c r="E58" s="208">
        <f>IF((E49-E53)&gt;0,(E49-E53),0)</f>
        <v>0</v>
      </c>
      <c r="F58" s="245">
        <f>IF((F49-F53)&gt;0,(F49-F53),0)</f>
        <v>0</v>
      </c>
    </row>
    <row r="59" spans="1:6" ht="16.5">
      <c r="A59" s="205" t="s">
        <v>1172</v>
      </c>
      <c r="B59" s="206" t="s">
        <v>1193</v>
      </c>
      <c r="C59" s="207" t="s">
        <v>1222</v>
      </c>
      <c r="D59" s="206">
        <v>342</v>
      </c>
      <c r="E59" s="208">
        <f>IF((E53-E49)&gt;0,(E53-E49),0)</f>
        <v>128523</v>
      </c>
      <c r="F59" s="245">
        <f>IF((F53-F49)&gt;0,(F53-F49),0)</f>
        <v>132188</v>
      </c>
    </row>
    <row r="60" spans="1:6" ht="16.5">
      <c r="A60" s="203" t="s">
        <v>1223</v>
      </c>
      <c r="B60" s="307" t="s">
        <v>1224</v>
      </c>
      <c r="C60" s="308"/>
      <c r="D60" s="209">
        <v>343</v>
      </c>
      <c r="E60" s="202">
        <f>+E16+E35+E49</f>
        <v>2893833</v>
      </c>
      <c r="F60" s="245">
        <f>+F16+F35+F49</f>
        <v>3736837</v>
      </c>
    </row>
    <row r="61" spans="1:6" ht="16.5">
      <c r="A61" s="203" t="s">
        <v>1225</v>
      </c>
      <c r="B61" s="307" t="s">
        <v>1226</v>
      </c>
      <c r="C61" s="308"/>
      <c r="D61" s="209">
        <v>344</v>
      </c>
      <c r="E61" s="202">
        <f>+E22+E41+E53</f>
        <v>2806200</v>
      </c>
      <c r="F61" s="245">
        <f>+F22+F41+F53</f>
        <v>3945532</v>
      </c>
    </row>
    <row r="62" spans="1:6" ht="16.5">
      <c r="A62" s="203" t="s">
        <v>1227</v>
      </c>
      <c r="B62" s="307" t="s">
        <v>1228</v>
      </c>
      <c r="C62" s="308"/>
      <c r="D62" s="209">
        <v>345</v>
      </c>
      <c r="E62" s="202">
        <f>IF((E60-E61)&gt;0,(E60-E61),0)</f>
        <v>87633</v>
      </c>
      <c r="F62" s="245">
        <f>IF((F60-F61)&gt;0,(F60-F61),0)</f>
        <v>0</v>
      </c>
    </row>
    <row r="63" spans="1:6" ht="16.5">
      <c r="A63" s="203" t="s">
        <v>1229</v>
      </c>
      <c r="B63" s="307" t="s">
        <v>1230</v>
      </c>
      <c r="C63" s="308"/>
      <c r="D63" s="209">
        <v>346</v>
      </c>
      <c r="E63" s="202">
        <f>IF((E61-E60)&gt;0,(E61-E60),0)</f>
        <v>0</v>
      </c>
      <c r="F63" s="245">
        <f>IF((F61-F60)&gt;0,(F61-F60),0)</f>
        <v>208695</v>
      </c>
    </row>
    <row r="64" spans="1:6" ht="16.5">
      <c r="A64" s="203" t="s">
        <v>1231</v>
      </c>
      <c r="B64" s="307" t="s">
        <v>1232</v>
      </c>
      <c r="C64" s="308"/>
      <c r="D64" s="209">
        <v>347</v>
      </c>
      <c r="E64" s="202">
        <f>F67</f>
        <v>179782</v>
      </c>
      <c r="F64" s="245">
        <v>382642</v>
      </c>
    </row>
    <row r="65" spans="1:7" ht="16.5">
      <c r="A65" s="203" t="s">
        <v>1233</v>
      </c>
      <c r="B65" s="307" t="s">
        <v>1234</v>
      </c>
      <c r="C65" s="308"/>
      <c r="D65" s="209">
        <v>348</v>
      </c>
      <c r="E65" s="202">
        <v>173</v>
      </c>
      <c r="F65" s="245">
        <v>7731</v>
      </c>
    </row>
    <row r="66" spans="1:7" ht="16.5">
      <c r="A66" s="203" t="s">
        <v>1235</v>
      </c>
      <c r="B66" s="307" t="s">
        <v>1236</v>
      </c>
      <c r="C66" s="308"/>
      <c r="D66" s="209">
        <v>349</v>
      </c>
      <c r="E66" s="202">
        <v>7893</v>
      </c>
      <c r="F66" s="245">
        <v>1896</v>
      </c>
    </row>
    <row r="67" spans="1:7" ht="17.25" thickBot="1">
      <c r="A67" s="246" t="s">
        <v>1237</v>
      </c>
      <c r="B67" s="309" t="s">
        <v>1238</v>
      </c>
      <c r="C67" s="310"/>
      <c r="D67" s="247">
        <v>350</v>
      </c>
      <c r="E67" s="248">
        <f>+E62-E63+E64+E65-E66</f>
        <v>259695</v>
      </c>
      <c r="F67" s="249">
        <f>+F62-F63+F64+F65-F66</f>
        <v>179782</v>
      </c>
    </row>
    <row r="69" spans="1:7" s="17" customFormat="1">
      <c r="A69" s="13" t="s">
        <v>18</v>
      </c>
      <c r="B69" s="13"/>
      <c r="C69" s="13"/>
      <c r="D69" s="13"/>
      <c r="E69" s="295" t="s">
        <v>17</v>
      </c>
      <c r="F69" s="295"/>
      <c r="G69" s="14"/>
    </row>
    <row r="70" spans="1:7" s="17" customFormat="1">
      <c r="A70" s="13"/>
      <c r="B70" s="13"/>
      <c r="C70" s="13"/>
      <c r="D70" s="13"/>
      <c r="E70" s="13"/>
      <c r="F70" s="13"/>
      <c r="G70" s="13"/>
    </row>
    <row r="71" spans="1:7" s="17" customFormat="1">
      <c r="A71" s="23" t="s">
        <v>660</v>
      </c>
      <c r="B71" s="23"/>
      <c r="C71" s="13"/>
      <c r="D71" s="13"/>
      <c r="E71" s="15"/>
      <c r="F71" s="15"/>
      <c r="G71" s="13"/>
    </row>
    <row r="76" spans="1:7">
      <c r="E76" s="180"/>
    </row>
  </sheetData>
  <mergeCells count="20">
    <mergeCell ref="E69:F69"/>
    <mergeCell ref="B61:C61"/>
    <mergeCell ref="B60:C60"/>
    <mergeCell ref="B48:C48"/>
    <mergeCell ref="B64:C64"/>
    <mergeCell ref="A7:F7"/>
    <mergeCell ref="A8:F8"/>
    <mergeCell ref="B15:C15"/>
    <mergeCell ref="B63:C63"/>
    <mergeCell ref="B67:C67"/>
    <mergeCell ref="B66:C66"/>
    <mergeCell ref="B65:C65"/>
    <mergeCell ref="B62:C62"/>
    <mergeCell ref="B34:C34"/>
    <mergeCell ref="A14:C14"/>
    <mergeCell ref="E12:F12"/>
    <mergeCell ref="D12:D13"/>
    <mergeCell ref="A12:A13"/>
    <mergeCell ref="B12:B13"/>
    <mergeCell ref="C12:C13"/>
  </mergeCells>
  <pageMargins left="0.5" right="0.59" top="0.56999999999999995" bottom="0.4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zoomScaleNormal="100" zoomScaleSheetLayoutView="100" workbookViewId="0">
      <selection activeCell="P40" sqref="P40"/>
    </sheetView>
  </sheetViews>
  <sheetFormatPr defaultRowHeight="12.75"/>
  <cols>
    <col min="1" max="1" width="4" style="1" customWidth="1"/>
    <col min="2" max="2" width="23.7109375" style="1" customWidth="1"/>
    <col min="3" max="3" width="4.42578125" style="1" bestFit="1" customWidth="1"/>
    <col min="4" max="4" width="11" style="1" bestFit="1" customWidth="1"/>
    <col min="5" max="5" width="5" style="1" bestFit="1" customWidth="1"/>
    <col min="6" max="6" width="9" style="1" bestFit="1" customWidth="1"/>
    <col min="7" max="7" width="4.42578125" style="1" bestFit="1" customWidth="1"/>
    <col min="8" max="8" width="9.140625" style="1"/>
    <col min="9" max="9" width="4.42578125" style="1" bestFit="1" customWidth="1"/>
    <col min="10" max="10" width="9.140625" style="1"/>
    <col min="11" max="11" width="5" style="1" bestFit="1" customWidth="1"/>
    <col min="12" max="12" width="9.140625" style="1"/>
    <col min="13" max="13" width="5" style="1" bestFit="1" customWidth="1"/>
    <col min="14" max="14" width="10.140625" style="1" bestFit="1" customWidth="1"/>
    <col min="15" max="15" width="4.42578125" style="1" bestFit="1" customWidth="1"/>
    <col min="16" max="16" width="10.140625" style="1" bestFit="1" customWidth="1"/>
    <col min="17" max="17" width="4.42578125" style="1" bestFit="1" customWidth="1"/>
    <col min="18" max="18" width="9.140625" style="1"/>
    <col min="19" max="19" width="4.42578125" style="1" bestFit="1" customWidth="1"/>
    <col min="20" max="20" width="9.140625" style="1"/>
    <col min="21" max="21" width="5" style="1" bestFit="1" customWidth="1"/>
    <col min="22" max="22" width="9.140625" style="1"/>
    <col min="23" max="23" width="4.42578125" style="1" bestFit="1" customWidth="1"/>
    <col min="24" max="24" width="9.140625" style="1"/>
    <col min="25" max="25" width="4.42578125" style="1" bestFit="1" customWidth="1"/>
    <col min="26" max="26" width="9.140625" style="1"/>
    <col min="27" max="27" width="8" style="1" bestFit="1" customWidth="1"/>
    <col min="28" max="28" width="9.140625" style="1"/>
    <col min="29" max="29" width="5" style="1" bestFit="1" customWidth="1"/>
    <col min="30" max="30" width="6.42578125" style="1" customWidth="1"/>
    <col min="31" max="16384" width="9.140625" style="1"/>
  </cols>
  <sheetData>
    <row r="1" spans="1:32" ht="18.75">
      <c r="A1" s="142" t="s">
        <v>258</v>
      </c>
      <c r="B1" s="2"/>
      <c r="C1" s="144"/>
      <c r="D1" s="144"/>
    </row>
    <row r="2" spans="1:32" ht="15.75">
      <c r="A2" s="143" t="s">
        <v>16</v>
      </c>
      <c r="B2" s="2"/>
    </row>
    <row r="3" spans="1:32" ht="15.75">
      <c r="A3" s="143" t="s">
        <v>260</v>
      </c>
      <c r="B3" s="2"/>
    </row>
    <row r="4" spans="1:32" ht="15.75">
      <c r="A4" s="143" t="s">
        <v>259</v>
      </c>
      <c r="B4" s="2"/>
    </row>
    <row r="5" spans="1:32" ht="15.75">
      <c r="A5" s="143"/>
      <c r="B5" s="2"/>
    </row>
    <row r="6" spans="1:32" ht="15.75">
      <c r="A6" s="316" t="s">
        <v>15</v>
      </c>
      <c r="B6" s="316"/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</row>
    <row r="7" spans="1:32" ht="15.75">
      <c r="A7" s="316" t="s">
        <v>1247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</row>
    <row r="8" spans="1:32" ht="13.5" thickBot="1"/>
    <row r="9" spans="1:32" s="81" customFormat="1" ht="57" customHeight="1">
      <c r="A9" s="31" t="s">
        <v>1070</v>
      </c>
      <c r="B9" s="47" t="s">
        <v>1071</v>
      </c>
      <c r="C9" s="320" t="s">
        <v>5</v>
      </c>
      <c r="D9" s="182" t="s">
        <v>4</v>
      </c>
      <c r="E9" s="314" t="s">
        <v>5</v>
      </c>
      <c r="F9" s="182" t="s">
        <v>1072</v>
      </c>
      <c r="G9" s="314" t="s">
        <v>5</v>
      </c>
      <c r="H9" s="182" t="s">
        <v>1073</v>
      </c>
      <c r="I9" s="314" t="s">
        <v>5</v>
      </c>
      <c r="J9" s="182" t="s">
        <v>1074</v>
      </c>
      <c r="K9" s="314" t="s">
        <v>5</v>
      </c>
      <c r="L9" s="182" t="s">
        <v>6</v>
      </c>
      <c r="M9" s="314" t="s">
        <v>5</v>
      </c>
      <c r="N9" s="182" t="s">
        <v>7</v>
      </c>
      <c r="O9" s="314" t="s">
        <v>5</v>
      </c>
      <c r="P9" s="182" t="s">
        <v>1075</v>
      </c>
      <c r="Q9" s="314" t="s">
        <v>5</v>
      </c>
      <c r="R9" s="182" t="s">
        <v>8</v>
      </c>
      <c r="S9" s="314" t="s">
        <v>5</v>
      </c>
      <c r="T9" s="182" t="s">
        <v>9</v>
      </c>
      <c r="U9" s="314" t="s">
        <v>5</v>
      </c>
      <c r="V9" s="182" t="s">
        <v>10</v>
      </c>
      <c r="W9" s="314" t="s">
        <v>5</v>
      </c>
      <c r="X9" s="182" t="s">
        <v>1076</v>
      </c>
      <c r="Y9" s="314" t="s">
        <v>5</v>
      </c>
      <c r="Z9" s="182" t="s">
        <v>1077</v>
      </c>
      <c r="AA9" s="314" t="s">
        <v>5</v>
      </c>
      <c r="AB9" s="182" t="s">
        <v>1078</v>
      </c>
      <c r="AC9" s="314" t="s">
        <v>5</v>
      </c>
      <c r="AD9" s="146" t="s">
        <v>1079</v>
      </c>
    </row>
    <row r="10" spans="1:32" s="19" customFormat="1" ht="13.5" thickBot="1">
      <c r="A10" s="318" t="s">
        <v>662</v>
      </c>
      <c r="B10" s="319"/>
      <c r="C10" s="321"/>
      <c r="D10" s="185" t="s">
        <v>663</v>
      </c>
      <c r="E10" s="315"/>
      <c r="F10" s="185" t="s">
        <v>664</v>
      </c>
      <c r="G10" s="315"/>
      <c r="H10" s="185" t="s">
        <v>665</v>
      </c>
      <c r="I10" s="315"/>
      <c r="J10" s="185" t="s">
        <v>666</v>
      </c>
      <c r="K10" s="315"/>
      <c r="L10" s="185" t="s">
        <v>667</v>
      </c>
      <c r="M10" s="315"/>
      <c r="N10" s="185" t="s">
        <v>668</v>
      </c>
      <c r="O10" s="315"/>
      <c r="P10" s="185" t="s">
        <v>669</v>
      </c>
      <c r="Q10" s="315"/>
      <c r="R10" s="185" t="s">
        <v>670</v>
      </c>
      <c r="S10" s="315"/>
      <c r="T10" s="185" t="s">
        <v>671</v>
      </c>
      <c r="U10" s="315"/>
      <c r="V10" s="185" t="s">
        <v>672</v>
      </c>
      <c r="W10" s="315"/>
      <c r="X10" s="185" t="s">
        <v>673</v>
      </c>
      <c r="Y10" s="315"/>
      <c r="Z10" s="185" t="s">
        <v>674</v>
      </c>
      <c r="AA10" s="315"/>
      <c r="AB10" s="185" t="s">
        <v>675</v>
      </c>
      <c r="AC10" s="315"/>
      <c r="AD10" s="99" t="s">
        <v>676</v>
      </c>
    </row>
    <row r="11" spans="1:32" s="18" customFormat="1" ht="42" customHeight="1">
      <c r="A11" s="27" t="s">
        <v>677</v>
      </c>
      <c r="B11" s="147" t="s">
        <v>1081</v>
      </c>
      <c r="C11" s="148" t="s">
        <v>678</v>
      </c>
      <c r="D11" s="149">
        <f>729747+35055</f>
        <v>764802</v>
      </c>
      <c r="E11" s="41" t="s">
        <v>679</v>
      </c>
      <c r="F11" s="149">
        <v>3444</v>
      </c>
      <c r="G11" s="150" t="s">
        <v>680</v>
      </c>
      <c r="H11" s="58"/>
      <c r="I11" s="150" t="s">
        <v>681</v>
      </c>
      <c r="J11" s="149">
        <v>57996</v>
      </c>
      <c r="K11" s="41" t="s">
        <v>682</v>
      </c>
      <c r="L11" s="149">
        <f>153737+23</f>
        <v>153760</v>
      </c>
      <c r="M11" s="41" t="s">
        <v>683</v>
      </c>
      <c r="N11" s="149">
        <v>40861</v>
      </c>
      <c r="O11" s="150" t="s">
        <v>684</v>
      </c>
      <c r="P11" s="149">
        <v>508076</v>
      </c>
      <c r="Q11" s="150" t="s">
        <v>685</v>
      </c>
      <c r="R11" s="149">
        <f>SUM(D11+F11+H11+J11+L11+N11+P11)</f>
        <v>1528939</v>
      </c>
      <c r="S11" s="150" t="s">
        <v>686</v>
      </c>
      <c r="T11" s="62">
        <v>0</v>
      </c>
      <c r="U11" s="41" t="s">
        <v>687</v>
      </c>
      <c r="V11" s="58"/>
      <c r="W11" s="150" t="s">
        <v>688</v>
      </c>
      <c r="X11" s="149">
        <v>1427</v>
      </c>
      <c r="Y11" s="150" t="s">
        <v>689</v>
      </c>
      <c r="Z11" s="62">
        <v>1427</v>
      </c>
      <c r="AA11" s="150" t="s">
        <v>690</v>
      </c>
      <c r="AB11" s="149">
        <f>SUM(R11-Z11)</f>
        <v>1527512</v>
      </c>
      <c r="AC11" s="151" t="s">
        <v>691</v>
      </c>
      <c r="AD11" s="152"/>
      <c r="AF11" s="64"/>
    </row>
    <row r="12" spans="1:32" s="18" customFormat="1" ht="42" customHeight="1">
      <c r="A12" s="26" t="s">
        <v>692</v>
      </c>
      <c r="B12" s="35" t="s">
        <v>1082</v>
      </c>
      <c r="C12" s="153" t="s">
        <v>693</v>
      </c>
      <c r="D12" s="65"/>
      <c r="E12" s="40" t="s">
        <v>694</v>
      </c>
      <c r="F12" s="65"/>
      <c r="G12" s="154" t="s">
        <v>695</v>
      </c>
      <c r="H12" s="50"/>
      <c r="I12" s="154" t="s">
        <v>696</v>
      </c>
      <c r="J12" s="50"/>
      <c r="K12" s="40" t="s">
        <v>697</v>
      </c>
      <c r="L12" s="50"/>
      <c r="M12" s="40" t="s">
        <v>698</v>
      </c>
      <c r="N12" s="50"/>
      <c r="O12" s="154" t="s">
        <v>699</v>
      </c>
      <c r="P12" s="50"/>
      <c r="Q12" s="154" t="s">
        <v>700</v>
      </c>
      <c r="R12" s="62">
        <f t="shared" ref="R12:R13" si="0">SUM(D12+F12+H12+J12+L12+N12+P12)</f>
        <v>0</v>
      </c>
      <c r="S12" s="154" t="s">
        <v>701</v>
      </c>
      <c r="T12" s="50"/>
      <c r="U12" s="40" t="s">
        <v>702</v>
      </c>
      <c r="V12" s="50"/>
      <c r="W12" s="154" t="s">
        <v>703</v>
      </c>
      <c r="X12" s="50"/>
      <c r="Y12" s="154" t="s">
        <v>704</v>
      </c>
      <c r="Z12" s="60">
        <f t="shared" ref="Z12:Z13" si="1">SUM(T12+V12+X12)</f>
        <v>0</v>
      </c>
      <c r="AA12" s="154" t="s">
        <v>14</v>
      </c>
      <c r="AB12" s="62">
        <f t="shared" ref="AB12:AB28" si="2">SUM(R12-Z12)</f>
        <v>0</v>
      </c>
      <c r="AC12" s="155" t="s">
        <v>705</v>
      </c>
      <c r="AD12" s="156"/>
    </row>
    <row r="13" spans="1:32" s="18" customFormat="1" ht="42" customHeight="1">
      <c r="A13" s="26" t="s">
        <v>706</v>
      </c>
      <c r="B13" s="35" t="s">
        <v>1083</v>
      </c>
      <c r="C13" s="153" t="s">
        <v>707</v>
      </c>
      <c r="D13" s="65"/>
      <c r="E13" s="40" t="s">
        <v>708</v>
      </c>
      <c r="F13" s="65"/>
      <c r="G13" s="154" t="s">
        <v>709</v>
      </c>
      <c r="H13" s="50"/>
      <c r="I13" s="154" t="s">
        <v>710</v>
      </c>
      <c r="J13" s="50"/>
      <c r="K13" s="40" t="s">
        <v>711</v>
      </c>
      <c r="L13" s="50"/>
      <c r="M13" s="40" t="s">
        <v>712</v>
      </c>
      <c r="N13" s="50"/>
      <c r="O13" s="154" t="s">
        <v>713</v>
      </c>
      <c r="P13" s="50"/>
      <c r="Q13" s="154" t="s">
        <v>714</v>
      </c>
      <c r="R13" s="62">
        <f t="shared" si="0"/>
        <v>0</v>
      </c>
      <c r="S13" s="154" t="s">
        <v>715</v>
      </c>
      <c r="T13" s="50"/>
      <c r="U13" s="40" t="s">
        <v>716</v>
      </c>
      <c r="V13" s="50"/>
      <c r="W13" s="154" t="s">
        <v>717</v>
      </c>
      <c r="X13" s="50"/>
      <c r="Y13" s="154" t="s">
        <v>718</v>
      </c>
      <c r="Z13" s="60">
        <f t="shared" si="1"/>
        <v>0</v>
      </c>
      <c r="AA13" s="154" t="s">
        <v>14</v>
      </c>
      <c r="AB13" s="62">
        <f t="shared" si="2"/>
        <v>0</v>
      </c>
      <c r="AC13" s="155" t="s">
        <v>719</v>
      </c>
      <c r="AD13" s="156"/>
    </row>
    <row r="14" spans="1:32" s="18" customFormat="1" ht="42" customHeight="1">
      <c r="A14" s="26" t="s">
        <v>720</v>
      </c>
      <c r="B14" s="157" t="s">
        <v>1084</v>
      </c>
      <c r="C14" s="153" t="s">
        <v>721</v>
      </c>
      <c r="D14" s="62">
        <f>SUM(D11+D12-D13)</f>
        <v>764802</v>
      </c>
      <c r="E14" s="40" t="s">
        <v>722</v>
      </c>
      <c r="F14" s="62">
        <f>SUM(F11+F12-F13)</f>
        <v>3444</v>
      </c>
      <c r="G14" s="154" t="s">
        <v>723</v>
      </c>
      <c r="H14" s="62">
        <f>SUM(H11+H12-H13)</f>
        <v>0</v>
      </c>
      <c r="I14" s="154" t="s">
        <v>724</v>
      </c>
      <c r="J14" s="62">
        <f>SUM(J11+J12-J13)</f>
        <v>57996</v>
      </c>
      <c r="K14" s="40" t="s">
        <v>725</v>
      </c>
      <c r="L14" s="62">
        <f>SUM(L11+L12-L13)</f>
        <v>153760</v>
      </c>
      <c r="M14" s="40" t="s">
        <v>726</v>
      </c>
      <c r="N14" s="62">
        <f>SUM(N11+N12-N13)</f>
        <v>40861</v>
      </c>
      <c r="O14" s="154" t="s">
        <v>727</v>
      </c>
      <c r="P14" s="62">
        <f>SUM(P11+P12-P13)</f>
        <v>508076</v>
      </c>
      <c r="Q14" s="154" t="s">
        <v>728</v>
      </c>
      <c r="R14" s="62">
        <f>SUM(R11+R12-R13)</f>
        <v>1528939</v>
      </c>
      <c r="S14" s="154" t="s">
        <v>729</v>
      </c>
      <c r="T14" s="62">
        <f>SUM(T11+T12-T13)</f>
        <v>0</v>
      </c>
      <c r="U14" s="40" t="s">
        <v>730</v>
      </c>
      <c r="V14" s="62">
        <f>SUM(V11+V12-V13)</f>
        <v>0</v>
      </c>
      <c r="W14" s="154" t="s">
        <v>731</v>
      </c>
      <c r="X14" s="62">
        <f>SUM(X11+X12-X13)</f>
        <v>1427</v>
      </c>
      <c r="Y14" s="154" t="s">
        <v>732</v>
      </c>
      <c r="Z14" s="62">
        <f>SUM(Z11+Z12-Z13)</f>
        <v>1427</v>
      </c>
      <c r="AA14" s="154" t="s">
        <v>733</v>
      </c>
      <c r="AB14" s="62">
        <f t="shared" si="2"/>
        <v>1527512</v>
      </c>
      <c r="AC14" s="155" t="s">
        <v>734</v>
      </c>
      <c r="AD14" s="156"/>
    </row>
    <row r="15" spans="1:32" s="18" customFormat="1" ht="42" customHeight="1">
      <c r="A15" s="26" t="s">
        <v>735</v>
      </c>
      <c r="B15" s="35" t="s">
        <v>1085</v>
      </c>
      <c r="C15" s="153" t="s">
        <v>736</v>
      </c>
      <c r="D15" s="65"/>
      <c r="E15" s="40" t="s">
        <v>14</v>
      </c>
      <c r="F15" s="129"/>
      <c r="G15" s="154" t="s">
        <v>737</v>
      </c>
      <c r="H15" s="50"/>
      <c r="I15" s="154" t="s">
        <v>738</v>
      </c>
      <c r="J15" s="50"/>
      <c r="K15" s="40" t="s">
        <v>14</v>
      </c>
      <c r="L15" s="60"/>
      <c r="M15" s="40" t="s">
        <v>14</v>
      </c>
      <c r="N15" s="50"/>
      <c r="O15" s="154" t="s">
        <v>14</v>
      </c>
      <c r="P15" s="50"/>
      <c r="Q15" s="154" t="s">
        <v>739</v>
      </c>
      <c r="R15" s="62">
        <f t="shared" ref="R15:R28" si="3">SUM(D15+F15+H15+J15+L15+N15+P15)</f>
        <v>0</v>
      </c>
      <c r="S15" s="154" t="s">
        <v>14</v>
      </c>
      <c r="T15" s="158"/>
      <c r="U15" s="40" t="s">
        <v>14</v>
      </c>
      <c r="V15" s="158"/>
      <c r="W15" s="154" t="s">
        <v>14</v>
      </c>
      <c r="X15" s="50"/>
      <c r="Y15" s="154" t="s">
        <v>14</v>
      </c>
      <c r="Z15" s="60">
        <f t="shared" ref="Z15:Z28" si="4">SUM(T15+V15+X15)</f>
        <v>0</v>
      </c>
      <c r="AA15" s="154" t="s">
        <v>14</v>
      </c>
      <c r="AB15" s="62">
        <f t="shared" si="2"/>
        <v>0</v>
      </c>
      <c r="AC15" s="155" t="s">
        <v>14</v>
      </c>
      <c r="AD15" s="156" t="s">
        <v>14</v>
      </c>
    </row>
    <row r="16" spans="1:32" s="18" customFormat="1" ht="42" customHeight="1">
      <c r="A16" s="26" t="s">
        <v>740</v>
      </c>
      <c r="B16" s="35" t="s">
        <v>11</v>
      </c>
      <c r="C16" s="153" t="s">
        <v>14</v>
      </c>
      <c r="D16" s="159"/>
      <c r="E16" s="40" t="s">
        <v>14</v>
      </c>
      <c r="F16" s="129"/>
      <c r="G16" s="154" t="s">
        <v>14</v>
      </c>
      <c r="H16" s="50"/>
      <c r="I16" s="154" t="s">
        <v>14</v>
      </c>
      <c r="J16" s="50"/>
      <c r="K16" s="40" t="s">
        <v>14</v>
      </c>
      <c r="L16" s="60"/>
      <c r="M16" s="40" t="s">
        <v>741</v>
      </c>
      <c r="N16" s="72">
        <v>16428</v>
      </c>
      <c r="O16" s="154" t="s">
        <v>14</v>
      </c>
      <c r="P16" s="50"/>
      <c r="Q16" s="154" t="s">
        <v>742</v>
      </c>
      <c r="R16" s="62">
        <f t="shared" si="3"/>
        <v>16428</v>
      </c>
      <c r="S16" s="154" t="s">
        <v>14</v>
      </c>
      <c r="T16" s="158"/>
      <c r="U16" s="40" t="s">
        <v>14</v>
      </c>
      <c r="V16" s="158"/>
      <c r="W16" s="154" t="s">
        <v>14</v>
      </c>
      <c r="X16" s="62"/>
      <c r="Y16" s="154" t="s">
        <v>14</v>
      </c>
      <c r="Z16" s="60">
        <f t="shared" si="4"/>
        <v>0</v>
      </c>
      <c r="AA16" s="154" t="s">
        <v>14</v>
      </c>
      <c r="AB16" s="129">
        <v>23017</v>
      </c>
      <c r="AC16" s="155" t="s">
        <v>14</v>
      </c>
      <c r="AD16" s="156" t="s">
        <v>14</v>
      </c>
    </row>
    <row r="17" spans="1:30" s="18" customFormat="1" ht="42" customHeight="1">
      <c r="A17" s="26" t="s">
        <v>743</v>
      </c>
      <c r="B17" s="35" t="s">
        <v>1086</v>
      </c>
      <c r="C17" s="153" t="s">
        <v>14</v>
      </c>
      <c r="D17" s="65"/>
      <c r="E17" s="40" t="s">
        <v>14</v>
      </c>
      <c r="F17" s="129"/>
      <c r="G17" s="154" t="s">
        <v>14</v>
      </c>
      <c r="H17" s="50"/>
      <c r="I17" s="154" t="s">
        <v>14</v>
      </c>
      <c r="J17" s="50"/>
      <c r="K17" s="40" t="s">
        <v>14</v>
      </c>
      <c r="L17" s="50"/>
      <c r="M17" s="40" t="s">
        <v>744</v>
      </c>
      <c r="N17" s="62">
        <v>21390</v>
      </c>
      <c r="O17" s="154" t="s">
        <v>14</v>
      </c>
      <c r="P17" s="50"/>
      <c r="Q17" s="154" t="s">
        <v>745</v>
      </c>
      <c r="R17" s="62">
        <f t="shared" si="3"/>
        <v>21390</v>
      </c>
      <c r="S17" s="154" t="s">
        <v>14</v>
      </c>
      <c r="T17" s="50"/>
      <c r="U17" s="50" t="s">
        <v>14</v>
      </c>
      <c r="V17" s="50"/>
      <c r="W17" s="160" t="s">
        <v>14</v>
      </c>
      <c r="X17" s="62"/>
      <c r="Y17" s="154" t="s">
        <v>14</v>
      </c>
      <c r="Z17" s="60">
        <f t="shared" si="4"/>
        <v>0</v>
      </c>
      <c r="AA17" s="154" t="s">
        <v>14</v>
      </c>
      <c r="AB17" s="129">
        <v>21838</v>
      </c>
      <c r="AC17" s="155" t="s">
        <v>14</v>
      </c>
      <c r="AD17" s="156" t="s">
        <v>14</v>
      </c>
    </row>
    <row r="18" spans="1:30" s="18" customFormat="1" ht="42" customHeight="1">
      <c r="A18" s="26" t="s">
        <v>746</v>
      </c>
      <c r="B18" s="35" t="s">
        <v>1087</v>
      </c>
      <c r="C18" s="153" t="s">
        <v>14</v>
      </c>
      <c r="D18" s="65"/>
      <c r="E18" s="40" t="s">
        <v>14</v>
      </c>
      <c r="F18" s="129"/>
      <c r="G18" s="154" t="s">
        <v>14</v>
      </c>
      <c r="H18" s="50"/>
      <c r="I18" s="154" t="s">
        <v>14</v>
      </c>
      <c r="J18" s="50"/>
      <c r="K18" s="40" t="s">
        <v>14</v>
      </c>
      <c r="L18" s="50"/>
      <c r="M18" s="40" t="s">
        <v>14</v>
      </c>
      <c r="N18" s="50"/>
      <c r="O18" s="154" t="s">
        <v>14</v>
      </c>
      <c r="P18" s="50"/>
      <c r="Q18" s="154" t="s">
        <v>14</v>
      </c>
      <c r="R18" s="62">
        <f t="shared" si="3"/>
        <v>0</v>
      </c>
      <c r="S18" s="154" t="s">
        <v>14</v>
      </c>
      <c r="T18" s="50"/>
      <c r="U18" s="50" t="s">
        <v>14</v>
      </c>
      <c r="V18" s="50"/>
      <c r="W18" s="160" t="s">
        <v>747</v>
      </c>
      <c r="X18" s="50"/>
      <c r="Y18" s="154" t="s">
        <v>748</v>
      </c>
      <c r="Z18" s="60">
        <f t="shared" si="4"/>
        <v>0</v>
      </c>
      <c r="AA18" s="154" t="s">
        <v>14</v>
      </c>
      <c r="AB18" s="62">
        <f t="shared" si="2"/>
        <v>0</v>
      </c>
      <c r="AC18" s="155" t="s">
        <v>14</v>
      </c>
      <c r="AD18" s="156" t="s">
        <v>14</v>
      </c>
    </row>
    <row r="19" spans="1:30" s="18" customFormat="1" ht="42" customHeight="1">
      <c r="A19" s="26" t="s">
        <v>749</v>
      </c>
      <c r="B19" s="35" t="s">
        <v>1088</v>
      </c>
      <c r="C19" s="153" t="s">
        <v>750</v>
      </c>
      <c r="D19" s="65"/>
      <c r="E19" s="40" t="s">
        <v>751</v>
      </c>
      <c r="F19" s="65"/>
      <c r="G19" s="154" t="s">
        <v>14</v>
      </c>
      <c r="H19" s="50"/>
      <c r="I19" s="154" t="s">
        <v>14</v>
      </c>
      <c r="J19" s="50"/>
      <c r="K19" s="40" t="s">
        <v>752</v>
      </c>
      <c r="L19" s="50"/>
      <c r="M19" s="40" t="s">
        <v>14</v>
      </c>
      <c r="N19" s="50"/>
      <c r="O19" s="154" t="s">
        <v>753</v>
      </c>
      <c r="P19" s="62">
        <v>184020</v>
      </c>
      <c r="Q19" s="154" t="s">
        <v>754</v>
      </c>
      <c r="R19" s="62">
        <f t="shared" si="3"/>
        <v>184020</v>
      </c>
      <c r="S19" s="154" t="s">
        <v>14</v>
      </c>
      <c r="T19" s="50"/>
      <c r="U19" s="50" t="s">
        <v>14</v>
      </c>
      <c r="V19" s="50"/>
      <c r="W19" s="160" t="s">
        <v>14</v>
      </c>
      <c r="X19" s="50"/>
      <c r="Y19" s="154" t="s">
        <v>14</v>
      </c>
      <c r="Z19" s="60">
        <f t="shared" si="4"/>
        <v>0</v>
      </c>
      <c r="AA19" s="154" t="s">
        <v>14</v>
      </c>
      <c r="AB19" s="62">
        <f t="shared" si="2"/>
        <v>184020</v>
      </c>
      <c r="AC19" s="155" t="s">
        <v>14</v>
      </c>
      <c r="AD19" s="156" t="s">
        <v>14</v>
      </c>
    </row>
    <row r="20" spans="1:30" s="18" customFormat="1" ht="42" customHeight="1">
      <c r="A20" s="26" t="s">
        <v>755</v>
      </c>
      <c r="B20" s="35" t="s">
        <v>1089</v>
      </c>
      <c r="C20" s="153" t="s">
        <v>14</v>
      </c>
      <c r="D20" s="65"/>
      <c r="E20" s="40" t="s">
        <v>14</v>
      </c>
      <c r="F20" s="129"/>
      <c r="G20" s="154" t="s">
        <v>14</v>
      </c>
      <c r="H20" s="50"/>
      <c r="I20" s="154" t="s">
        <v>14</v>
      </c>
      <c r="J20" s="50"/>
      <c r="K20" s="40" t="s">
        <v>14</v>
      </c>
      <c r="L20" s="50"/>
      <c r="M20" s="40" t="s">
        <v>14</v>
      </c>
      <c r="N20" s="50"/>
      <c r="O20" s="154" t="s">
        <v>14</v>
      </c>
      <c r="P20" s="50"/>
      <c r="Q20" s="154" t="s">
        <v>14</v>
      </c>
      <c r="R20" s="62">
        <f t="shared" si="3"/>
        <v>0</v>
      </c>
      <c r="S20" s="154" t="s">
        <v>756</v>
      </c>
      <c r="T20" s="62">
        <v>0</v>
      </c>
      <c r="U20" s="50" t="s">
        <v>14</v>
      </c>
      <c r="V20" s="50"/>
      <c r="W20" s="160" t="s">
        <v>14</v>
      </c>
      <c r="X20" s="50"/>
      <c r="Y20" s="154" t="s">
        <v>757</v>
      </c>
      <c r="Z20" s="60">
        <f t="shared" si="4"/>
        <v>0</v>
      </c>
      <c r="AA20" s="154" t="s">
        <v>14</v>
      </c>
      <c r="AB20" s="129">
        <v>0</v>
      </c>
      <c r="AC20" s="155" t="s">
        <v>758</v>
      </c>
      <c r="AD20" s="156"/>
    </row>
    <row r="21" spans="1:30" s="18" customFormat="1" ht="42" customHeight="1">
      <c r="A21" s="26" t="s">
        <v>759</v>
      </c>
      <c r="B21" s="35" t="s">
        <v>1090</v>
      </c>
      <c r="C21" s="153" t="s">
        <v>14</v>
      </c>
      <c r="D21" s="65"/>
      <c r="E21" s="40" t="s">
        <v>14</v>
      </c>
      <c r="F21" s="129"/>
      <c r="G21" s="154" t="s">
        <v>14</v>
      </c>
      <c r="H21" s="50"/>
      <c r="I21" s="154" t="s">
        <v>14</v>
      </c>
      <c r="J21" s="50"/>
      <c r="K21" s="40" t="s">
        <v>14</v>
      </c>
      <c r="L21" s="50"/>
      <c r="M21" s="40" t="s">
        <v>14</v>
      </c>
      <c r="N21" s="50"/>
      <c r="O21" s="154" t="s">
        <v>14</v>
      </c>
      <c r="P21" s="50"/>
      <c r="Q21" s="154" t="s">
        <v>14</v>
      </c>
      <c r="R21" s="62">
        <f t="shared" si="3"/>
        <v>0</v>
      </c>
      <c r="S21" s="154" t="s">
        <v>14</v>
      </c>
      <c r="T21" s="50"/>
      <c r="U21" s="50" t="s">
        <v>760</v>
      </c>
      <c r="V21" s="50"/>
      <c r="W21" s="160" t="s">
        <v>14</v>
      </c>
      <c r="X21" s="50"/>
      <c r="Y21" s="154" t="s">
        <v>761</v>
      </c>
      <c r="Z21" s="60">
        <f t="shared" si="4"/>
        <v>0</v>
      </c>
      <c r="AA21" s="154" t="s">
        <v>14</v>
      </c>
      <c r="AB21" s="62">
        <f t="shared" si="2"/>
        <v>0</v>
      </c>
      <c r="AC21" s="155" t="s">
        <v>14</v>
      </c>
      <c r="AD21" s="156" t="s">
        <v>14</v>
      </c>
    </row>
    <row r="22" spans="1:30" s="18" customFormat="1" ht="42" customHeight="1">
      <c r="A22" s="26" t="s">
        <v>762</v>
      </c>
      <c r="B22" s="35" t="s">
        <v>1091</v>
      </c>
      <c r="C22" s="153" t="s">
        <v>14</v>
      </c>
      <c r="D22" s="65"/>
      <c r="E22" s="40" t="s">
        <v>14</v>
      </c>
      <c r="F22" s="129"/>
      <c r="G22" s="154" t="s">
        <v>14</v>
      </c>
      <c r="H22" s="50"/>
      <c r="I22" s="154" t="s">
        <v>14</v>
      </c>
      <c r="J22" s="50"/>
      <c r="K22" s="40" t="s">
        <v>14</v>
      </c>
      <c r="L22" s="50"/>
      <c r="M22" s="40" t="s">
        <v>14</v>
      </c>
      <c r="N22" s="50"/>
      <c r="O22" s="154" t="s">
        <v>14</v>
      </c>
      <c r="P22" s="50"/>
      <c r="Q22" s="154" t="s">
        <v>14</v>
      </c>
      <c r="R22" s="62">
        <f t="shared" si="3"/>
        <v>0</v>
      </c>
      <c r="S22" s="154" t="s">
        <v>14</v>
      </c>
      <c r="T22" s="50"/>
      <c r="U22" s="50" t="s">
        <v>763</v>
      </c>
      <c r="V22" s="50"/>
      <c r="W22" s="160" t="s">
        <v>14</v>
      </c>
      <c r="X22" s="50"/>
      <c r="Y22" s="154" t="s">
        <v>764</v>
      </c>
      <c r="Z22" s="60">
        <f t="shared" si="4"/>
        <v>0</v>
      </c>
      <c r="AA22" s="154" t="s">
        <v>14</v>
      </c>
      <c r="AB22" s="62">
        <f t="shared" si="2"/>
        <v>0</v>
      </c>
      <c r="AC22" s="155" t="s">
        <v>14</v>
      </c>
      <c r="AD22" s="156" t="s">
        <v>14</v>
      </c>
    </row>
    <row r="23" spans="1:30" s="18" customFormat="1" ht="42" customHeight="1">
      <c r="A23" s="26" t="s">
        <v>765</v>
      </c>
      <c r="B23" s="35" t="s">
        <v>1092</v>
      </c>
      <c r="C23" s="153" t="s">
        <v>766</v>
      </c>
      <c r="D23" s="65"/>
      <c r="E23" s="40" t="s">
        <v>767</v>
      </c>
      <c r="F23" s="65"/>
      <c r="G23" s="154" t="s">
        <v>768</v>
      </c>
      <c r="H23" s="50"/>
      <c r="I23" s="154" t="s">
        <v>769</v>
      </c>
      <c r="J23" s="50"/>
      <c r="K23" s="40" t="s">
        <v>770</v>
      </c>
      <c r="L23" s="50"/>
      <c r="M23" s="40" t="s">
        <v>771</v>
      </c>
      <c r="N23" s="50"/>
      <c r="O23" s="154" t="s">
        <v>772</v>
      </c>
      <c r="P23" s="50"/>
      <c r="Q23" s="154" t="s">
        <v>773</v>
      </c>
      <c r="R23" s="62">
        <f t="shared" si="3"/>
        <v>0</v>
      </c>
      <c r="S23" s="154" t="s">
        <v>774</v>
      </c>
      <c r="T23" s="50"/>
      <c r="U23" s="50" t="s">
        <v>775</v>
      </c>
      <c r="V23" s="50"/>
      <c r="W23" s="160" t="s">
        <v>776</v>
      </c>
      <c r="X23" s="50"/>
      <c r="Y23" s="154" t="s">
        <v>777</v>
      </c>
      <c r="Z23" s="60">
        <f t="shared" si="4"/>
        <v>0</v>
      </c>
      <c r="AA23" s="154" t="s">
        <v>14</v>
      </c>
      <c r="AB23" s="62">
        <f t="shared" si="2"/>
        <v>0</v>
      </c>
      <c r="AC23" s="155" t="s">
        <v>778</v>
      </c>
      <c r="AD23" s="156"/>
    </row>
    <row r="24" spans="1:30" s="18" customFormat="1" ht="42" customHeight="1">
      <c r="A24" s="26" t="s">
        <v>779</v>
      </c>
      <c r="B24" s="35" t="s">
        <v>1093</v>
      </c>
      <c r="C24" s="153" t="s">
        <v>780</v>
      </c>
      <c r="D24" s="65"/>
      <c r="E24" s="40" t="s">
        <v>781</v>
      </c>
      <c r="F24" s="65"/>
      <c r="G24" s="154" t="s">
        <v>782</v>
      </c>
      <c r="H24" s="50"/>
      <c r="I24" s="154" t="s">
        <v>783</v>
      </c>
      <c r="J24" s="50"/>
      <c r="K24" s="40" t="s">
        <v>784</v>
      </c>
      <c r="L24" s="50"/>
      <c r="M24" s="40" t="s">
        <v>785</v>
      </c>
      <c r="N24" s="50"/>
      <c r="O24" s="154" t="s">
        <v>786</v>
      </c>
      <c r="P24" s="62">
        <v>138939</v>
      </c>
      <c r="Q24" s="154" t="s">
        <v>787</v>
      </c>
      <c r="R24" s="62">
        <f t="shared" si="3"/>
        <v>138939</v>
      </c>
      <c r="S24" s="154" t="s">
        <v>788</v>
      </c>
      <c r="T24" s="62">
        <v>0</v>
      </c>
      <c r="U24" s="50" t="s">
        <v>789</v>
      </c>
      <c r="V24" s="62"/>
      <c r="W24" s="160" t="s">
        <v>790</v>
      </c>
      <c r="X24" s="50"/>
      <c r="Y24" s="154" t="s">
        <v>791</v>
      </c>
      <c r="Z24" s="62">
        <f t="shared" si="4"/>
        <v>0</v>
      </c>
      <c r="AA24" s="154" t="s">
        <v>14</v>
      </c>
      <c r="AB24" s="129">
        <v>0</v>
      </c>
      <c r="AC24" s="155" t="s">
        <v>792</v>
      </c>
      <c r="AD24" s="156"/>
    </row>
    <row r="25" spans="1:30" s="18" customFormat="1" ht="42" customHeight="1">
      <c r="A25" s="26" t="s">
        <v>793</v>
      </c>
      <c r="B25" s="35" t="s">
        <v>1094</v>
      </c>
      <c r="C25" s="153" t="s">
        <v>14</v>
      </c>
      <c r="D25" s="65"/>
      <c r="E25" s="40" t="s">
        <v>14</v>
      </c>
      <c r="F25" s="129"/>
      <c r="G25" s="154" t="s">
        <v>14</v>
      </c>
      <c r="H25" s="50"/>
      <c r="I25" s="154" t="s">
        <v>14</v>
      </c>
      <c r="J25" s="50"/>
      <c r="K25" s="40" t="s">
        <v>14</v>
      </c>
      <c r="L25" s="50"/>
      <c r="M25" s="40" t="s">
        <v>14</v>
      </c>
      <c r="N25" s="50"/>
      <c r="O25" s="154" t="s">
        <v>794</v>
      </c>
      <c r="P25" s="50"/>
      <c r="Q25" s="154" t="s">
        <v>795</v>
      </c>
      <c r="R25" s="62">
        <f t="shared" si="3"/>
        <v>0</v>
      </c>
      <c r="S25" s="154" t="s">
        <v>14</v>
      </c>
      <c r="T25" s="50"/>
      <c r="U25" s="50" t="s">
        <v>14</v>
      </c>
      <c r="V25" s="50"/>
      <c r="W25" s="160" t="s">
        <v>14</v>
      </c>
      <c r="X25" s="50"/>
      <c r="Y25" s="154" t="s">
        <v>14</v>
      </c>
      <c r="Z25" s="60">
        <f t="shared" si="4"/>
        <v>0</v>
      </c>
      <c r="AA25" s="154" t="s">
        <v>14</v>
      </c>
      <c r="AB25" s="62">
        <f t="shared" si="2"/>
        <v>0</v>
      </c>
      <c r="AC25" s="155" t="s">
        <v>14</v>
      </c>
      <c r="AD25" s="156" t="s">
        <v>14</v>
      </c>
    </row>
    <row r="26" spans="1:30" s="18" customFormat="1" ht="42" customHeight="1">
      <c r="A26" s="26" t="s">
        <v>796</v>
      </c>
      <c r="B26" s="35" t="s">
        <v>1095</v>
      </c>
      <c r="C26" s="153" t="s">
        <v>14</v>
      </c>
      <c r="D26" s="65"/>
      <c r="E26" s="40" t="s">
        <v>14</v>
      </c>
      <c r="F26" s="129"/>
      <c r="G26" s="154" t="s">
        <v>14</v>
      </c>
      <c r="H26" s="50"/>
      <c r="I26" s="154" t="s">
        <v>14</v>
      </c>
      <c r="J26" s="50"/>
      <c r="K26" s="40" t="s">
        <v>14</v>
      </c>
      <c r="L26" s="50"/>
      <c r="M26" s="40" t="s">
        <v>14</v>
      </c>
      <c r="N26" s="50"/>
      <c r="O26" s="154" t="s">
        <v>797</v>
      </c>
      <c r="P26" s="50"/>
      <c r="Q26" s="154" t="s">
        <v>798</v>
      </c>
      <c r="R26" s="62">
        <f t="shared" si="3"/>
        <v>0</v>
      </c>
      <c r="S26" s="154" t="s">
        <v>14</v>
      </c>
      <c r="T26" s="50"/>
      <c r="U26" s="50" t="s">
        <v>14</v>
      </c>
      <c r="V26" s="50"/>
      <c r="W26" s="160" t="s">
        <v>14</v>
      </c>
      <c r="X26" s="50"/>
      <c r="Y26" s="154" t="s">
        <v>14</v>
      </c>
      <c r="Z26" s="60">
        <f t="shared" si="4"/>
        <v>0</v>
      </c>
      <c r="AA26" s="154" t="s">
        <v>14</v>
      </c>
      <c r="AB26" s="62">
        <f t="shared" si="2"/>
        <v>0</v>
      </c>
      <c r="AC26" s="155" t="s">
        <v>14</v>
      </c>
      <c r="AD26" s="156" t="s">
        <v>14</v>
      </c>
    </row>
    <row r="27" spans="1:30" s="18" customFormat="1" ht="42" customHeight="1">
      <c r="A27" s="26" t="s">
        <v>799</v>
      </c>
      <c r="B27" s="35" t="s">
        <v>1096</v>
      </c>
      <c r="C27" s="153" t="s">
        <v>800</v>
      </c>
      <c r="D27" s="65"/>
      <c r="E27" s="40" t="s">
        <v>801</v>
      </c>
      <c r="F27" s="65"/>
      <c r="G27" s="154" t="s">
        <v>802</v>
      </c>
      <c r="H27" s="50"/>
      <c r="I27" s="154" t="s">
        <v>803</v>
      </c>
      <c r="J27" s="50"/>
      <c r="K27" s="40" t="s">
        <v>804</v>
      </c>
      <c r="L27" s="50"/>
      <c r="M27" s="40" t="s">
        <v>805</v>
      </c>
      <c r="N27" s="161"/>
      <c r="O27" s="154" t="s">
        <v>806</v>
      </c>
      <c r="P27" s="50"/>
      <c r="Q27" s="154" t="s">
        <v>807</v>
      </c>
      <c r="R27" s="62">
        <f t="shared" si="3"/>
        <v>0</v>
      </c>
      <c r="S27" s="154" t="s">
        <v>808</v>
      </c>
      <c r="T27" s="50"/>
      <c r="U27" s="50" t="s">
        <v>809</v>
      </c>
      <c r="V27" s="50"/>
      <c r="W27" s="160" t="s">
        <v>810</v>
      </c>
      <c r="X27" s="62">
        <v>5074</v>
      </c>
      <c r="Y27" s="154" t="s">
        <v>811</v>
      </c>
      <c r="Z27" s="62">
        <f t="shared" si="4"/>
        <v>5074</v>
      </c>
      <c r="AA27" s="154" t="s">
        <v>14</v>
      </c>
      <c r="AB27" s="62">
        <f t="shared" si="2"/>
        <v>-5074</v>
      </c>
      <c r="AC27" s="155" t="s">
        <v>812</v>
      </c>
      <c r="AD27" s="156"/>
    </row>
    <row r="28" spans="1:30" s="18" customFormat="1" ht="42" customHeight="1">
      <c r="A28" s="26" t="s">
        <v>813</v>
      </c>
      <c r="B28" s="35" t="s">
        <v>1097</v>
      </c>
      <c r="C28" s="153" t="s">
        <v>814</v>
      </c>
      <c r="D28" s="65"/>
      <c r="E28" s="40" t="s">
        <v>815</v>
      </c>
      <c r="F28" s="65"/>
      <c r="G28" s="154" t="s">
        <v>816</v>
      </c>
      <c r="H28" s="50"/>
      <c r="I28" s="154" t="s">
        <v>817</v>
      </c>
      <c r="J28" s="50"/>
      <c r="K28" s="40" t="s">
        <v>818</v>
      </c>
      <c r="L28" s="50"/>
      <c r="M28" s="40" t="s">
        <v>819</v>
      </c>
      <c r="N28" s="62"/>
      <c r="O28" s="154" t="s">
        <v>820</v>
      </c>
      <c r="P28" s="50"/>
      <c r="Q28" s="154" t="s">
        <v>821</v>
      </c>
      <c r="R28" s="62">
        <f t="shared" si="3"/>
        <v>0</v>
      </c>
      <c r="S28" s="154" t="s">
        <v>822</v>
      </c>
      <c r="T28" s="50"/>
      <c r="U28" s="50" t="s">
        <v>823</v>
      </c>
      <c r="V28" s="50"/>
      <c r="W28" s="160" t="s">
        <v>824</v>
      </c>
      <c r="X28" s="60">
        <v>2348</v>
      </c>
      <c r="Y28" s="154" t="s">
        <v>825</v>
      </c>
      <c r="Z28" s="60">
        <f t="shared" si="4"/>
        <v>2348</v>
      </c>
      <c r="AA28" s="154" t="s">
        <v>14</v>
      </c>
      <c r="AB28" s="62">
        <f t="shared" si="2"/>
        <v>-2348</v>
      </c>
      <c r="AC28" s="155" t="s">
        <v>826</v>
      </c>
      <c r="AD28" s="156"/>
    </row>
    <row r="29" spans="1:30" s="18" customFormat="1" ht="42" customHeight="1">
      <c r="A29" s="26" t="s">
        <v>827</v>
      </c>
      <c r="B29" s="157" t="s">
        <v>828</v>
      </c>
      <c r="C29" s="153" t="s">
        <v>829</v>
      </c>
      <c r="D29" s="62">
        <f>SUM(D15+D16+D18+D19+D20+D21+D23+D27)</f>
        <v>0</v>
      </c>
      <c r="E29" s="40" t="s">
        <v>830</v>
      </c>
      <c r="F29" s="62">
        <f>SUM(F15+F16+F18+F19+F20+F21+F23+F27)</f>
        <v>0</v>
      </c>
      <c r="G29" s="154" t="s">
        <v>831</v>
      </c>
      <c r="H29" s="62">
        <f>SUM(H15+H16+H18+H19+H20+H21+H23+H27)</f>
        <v>0</v>
      </c>
      <c r="I29" s="154" t="s">
        <v>832</v>
      </c>
      <c r="J29" s="62">
        <f>SUM(J15+J16+J18+J19+J20+J21+J23+J27)</f>
        <v>0</v>
      </c>
      <c r="K29" s="40" t="s">
        <v>833</v>
      </c>
      <c r="L29" s="62">
        <f>SUM(L15+L16+L18+L19+L20+L21+L23+L27)</f>
        <v>0</v>
      </c>
      <c r="M29" s="40" t="s">
        <v>834</v>
      </c>
      <c r="N29" s="62">
        <f>SUM(N15+N16+N18+N19+N20+N21+N23+N27)</f>
        <v>16428</v>
      </c>
      <c r="O29" s="154" t="s">
        <v>835</v>
      </c>
      <c r="P29" s="62">
        <f>SUM(P15+P16+P18+P19+P20+P21+P23+P27)</f>
        <v>184020</v>
      </c>
      <c r="Q29" s="154" t="s">
        <v>836</v>
      </c>
      <c r="R29" s="62">
        <f>SUM(R15+R16+R18+R19+R20+R21+R23+R27)</f>
        <v>200448</v>
      </c>
      <c r="S29" s="154" t="s">
        <v>837</v>
      </c>
      <c r="T29" s="62">
        <v>0</v>
      </c>
      <c r="U29" s="50" t="s">
        <v>838</v>
      </c>
      <c r="V29" s="62">
        <f>SUM(V15+V16+V18+V19+V20+V21+V23+V27)</f>
        <v>0</v>
      </c>
      <c r="W29" s="160" t="s">
        <v>839</v>
      </c>
      <c r="X29" s="62">
        <f>SUM(X15+X16+X18+X19+X20+X21+X23+X27)</f>
        <v>5074</v>
      </c>
      <c r="Y29" s="154" t="s">
        <v>840</v>
      </c>
      <c r="Z29" s="62">
        <f>SUM(Z15+Z16+Z18+Z19+Z20+Z21+Z23+Z27)</f>
        <v>5074</v>
      </c>
      <c r="AA29" s="154" t="s">
        <v>14</v>
      </c>
      <c r="AB29" s="129" t="s">
        <v>14</v>
      </c>
      <c r="AC29" s="155" t="s">
        <v>841</v>
      </c>
      <c r="AD29" s="156"/>
    </row>
    <row r="30" spans="1:30" s="18" customFormat="1" ht="42" customHeight="1">
      <c r="A30" s="26" t="s">
        <v>842</v>
      </c>
      <c r="B30" s="157" t="s">
        <v>843</v>
      </c>
      <c r="C30" s="153" t="s">
        <v>844</v>
      </c>
      <c r="D30" s="62">
        <f>SUM(D17+D22+D24+D25+D26+D28)</f>
        <v>0</v>
      </c>
      <c r="E30" s="40" t="s">
        <v>845</v>
      </c>
      <c r="F30" s="62">
        <f>SUM(F17+F22+F24+F25+F26+F28)</f>
        <v>0</v>
      </c>
      <c r="G30" s="154" t="s">
        <v>846</v>
      </c>
      <c r="H30" s="62">
        <f>SUM(H17+H22+H24+H25+H26+H28)</f>
        <v>0</v>
      </c>
      <c r="I30" s="154" t="s">
        <v>847</v>
      </c>
      <c r="J30" s="62">
        <f>SUM(J17+J22+J24+J25+J26+J28)</f>
        <v>0</v>
      </c>
      <c r="K30" s="40" t="s">
        <v>848</v>
      </c>
      <c r="L30" s="62">
        <f>SUM(L17+L22+L24+L25+L26+L28)</f>
        <v>0</v>
      </c>
      <c r="M30" s="40" t="s">
        <v>849</v>
      </c>
      <c r="N30" s="62">
        <f>SUM(N17+N22+N24+N25+N26+N28)</f>
        <v>21390</v>
      </c>
      <c r="O30" s="154" t="s">
        <v>850</v>
      </c>
      <c r="P30" s="62">
        <f>SUM(P17+P22+P24+P25+P26+P28)</f>
        <v>138939</v>
      </c>
      <c r="Q30" s="154" t="s">
        <v>851</v>
      </c>
      <c r="R30" s="62">
        <f>SUM(R17+R22+R24+R25+R26+R28)</f>
        <v>160329</v>
      </c>
      <c r="S30" s="154" t="s">
        <v>852</v>
      </c>
      <c r="T30" s="62">
        <v>0</v>
      </c>
      <c r="U30" s="50" t="s">
        <v>853</v>
      </c>
      <c r="V30" s="62">
        <f>SUM(V17+V22+V24+V25+V26+V28)</f>
        <v>0</v>
      </c>
      <c r="W30" s="160" t="s">
        <v>854</v>
      </c>
      <c r="X30" s="62">
        <f>SUM(X17+X22+X24+X25+X26+X28)</f>
        <v>2348</v>
      </c>
      <c r="Y30" s="154" t="s">
        <v>855</v>
      </c>
      <c r="Z30" s="62">
        <f>SUM(Z17+Z22+Z24+Z25+Z26+Z28)</f>
        <v>2348</v>
      </c>
      <c r="AA30" s="154" t="s">
        <v>14</v>
      </c>
      <c r="AB30" s="129" t="s">
        <v>14</v>
      </c>
      <c r="AC30" s="155" t="s">
        <v>856</v>
      </c>
      <c r="AD30" s="156"/>
    </row>
    <row r="31" spans="1:30" s="70" customFormat="1" ht="42" customHeight="1">
      <c r="A31" s="250" t="s">
        <v>857</v>
      </c>
      <c r="B31" s="251" t="s">
        <v>858</v>
      </c>
      <c r="C31" s="252" t="s">
        <v>859</v>
      </c>
      <c r="D31" s="253">
        <f>SUM(D14+D29-D30)</f>
        <v>764802</v>
      </c>
      <c r="E31" s="118" t="s">
        <v>860</v>
      </c>
      <c r="F31" s="253">
        <f>SUM(F14+F29-F30)</f>
        <v>3444</v>
      </c>
      <c r="G31" s="254" t="s">
        <v>861</v>
      </c>
      <c r="H31" s="114">
        <f>SUM(H14+H29-H30)</f>
        <v>0</v>
      </c>
      <c r="I31" s="254" t="s">
        <v>862</v>
      </c>
      <c r="J31" s="253">
        <f>SUM(J14+J29-J30)</f>
        <v>57996</v>
      </c>
      <c r="K31" s="117" t="s">
        <v>863</v>
      </c>
      <c r="L31" s="253">
        <f>SUM(L14+L29-L30)</f>
        <v>153760</v>
      </c>
      <c r="M31" s="117" t="s">
        <v>864</v>
      </c>
      <c r="N31" s="253">
        <f>SUM(N14+N29-N30)</f>
        <v>35899</v>
      </c>
      <c r="O31" s="254" t="s">
        <v>865</v>
      </c>
      <c r="P31" s="253">
        <f>SUM(P14+P29-P30)</f>
        <v>553157</v>
      </c>
      <c r="Q31" s="254" t="s">
        <v>866</v>
      </c>
      <c r="R31" s="253">
        <f>SUM(R14+R29-R30)</f>
        <v>1569058</v>
      </c>
      <c r="S31" s="254" t="s">
        <v>867</v>
      </c>
      <c r="T31" s="253">
        <f>SUM(T14+T29-T30)</f>
        <v>0</v>
      </c>
      <c r="U31" s="118" t="s">
        <v>868</v>
      </c>
      <c r="V31" s="114">
        <v>0</v>
      </c>
      <c r="W31" s="255" t="s">
        <v>869</v>
      </c>
      <c r="X31" s="253">
        <f>SUM(X14+X29-X30)</f>
        <v>4153</v>
      </c>
      <c r="Y31" s="254" t="s">
        <v>870</v>
      </c>
      <c r="Z31" s="253">
        <f>SUM(Z14+Z29-Z30)</f>
        <v>4153</v>
      </c>
      <c r="AA31" s="254" t="s">
        <v>871</v>
      </c>
      <c r="AB31" s="114">
        <f t="shared" ref="AB31:AB52" si="5">SUM(R31-Z31)</f>
        <v>1564905</v>
      </c>
      <c r="AC31" s="256" t="s">
        <v>872</v>
      </c>
      <c r="AD31" s="257"/>
    </row>
    <row r="32" spans="1:30" s="18" customFormat="1" ht="42" customHeight="1">
      <c r="A32" s="26" t="s">
        <v>873</v>
      </c>
      <c r="B32" s="162" t="s">
        <v>874</v>
      </c>
      <c r="C32" s="153" t="s">
        <v>875</v>
      </c>
      <c r="D32" s="62">
        <f>SUM(D31)</f>
        <v>764802</v>
      </c>
      <c r="E32" s="50" t="s">
        <v>876</v>
      </c>
      <c r="F32" s="62">
        <f>SUM(F31)</f>
        <v>3444</v>
      </c>
      <c r="G32" s="154" t="s">
        <v>877</v>
      </c>
      <c r="H32" s="50"/>
      <c r="I32" s="154" t="s">
        <v>878</v>
      </c>
      <c r="J32" s="62">
        <f>SUM(J31)</f>
        <v>57996</v>
      </c>
      <c r="K32" s="40" t="s">
        <v>879</v>
      </c>
      <c r="L32" s="62">
        <f>SUM(L31)</f>
        <v>153760</v>
      </c>
      <c r="M32" s="40" t="s">
        <v>880</v>
      </c>
      <c r="N32" s="62">
        <f>SUM(N31)</f>
        <v>35899</v>
      </c>
      <c r="O32" s="154" t="s">
        <v>881</v>
      </c>
      <c r="P32" s="62">
        <f>SUM(P31)</f>
        <v>553157</v>
      </c>
      <c r="Q32" s="154" t="s">
        <v>882</v>
      </c>
      <c r="R32" s="62">
        <f>SUM(R31)</f>
        <v>1569058</v>
      </c>
      <c r="S32" s="154" t="s">
        <v>883</v>
      </c>
      <c r="T32" s="61">
        <f>+T31</f>
        <v>0</v>
      </c>
      <c r="U32" s="50" t="s">
        <v>884</v>
      </c>
      <c r="V32" s="60">
        <v>0</v>
      </c>
      <c r="W32" s="160" t="s">
        <v>885</v>
      </c>
      <c r="X32" s="62">
        <f>SUM(X31)</f>
        <v>4153</v>
      </c>
      <c r="Y32" s="154" t="s">
        <v>886</v>
      </c>
      <c r="Z32" s="62">
        <f>SUM(Z31)</f>
        <v>4153</v>
      </c>
      <c r="AA32" s="154" t="s">
        <v>887</v>
      </c>
      <c r="AB32" s="62">
        <f t="shared" si="5"/>
        <v>1564905</v>
      </c>
      <c r="AC32" s="155" t="s">
        <v>888</v>
      </c>
      <c r="AD32" s="156"/>
    </row>
    <row r="33" spans="1:30" s="18" customFormat="1" ht="42" customHeight="1">
      <c r="A33" s="26" t="s">
        <v>889</v>
      </c>
      <c r="B33" s="35" t="s">
        <v>1082</v>
      </c>
      <c r="C33" s="153" t="s">
        <v>890</v>
      </c>
      <c r="D33" s="65"/>
      <c r="E33" s="50" t="s">
        <v>891</v>
      </c>
      <c r="F33" s="65"/>
      <c r="G33" s="154" t="s">
        <v>892</v>
      </c>
      <c r="H33" s="50"/>
      <c r="I33" s="154" t="s">
        <v>893</v>
      </c>
      <c r="J33" s="50"/>
      <c r="K33" s="40" t="s">
        <v>894</v>
      </c>
      <c r="L33" s="50"/>
      <c r="M33" s="40" t="s">
        <v>895</v>
      </c>
      <c r="N33" s="50"/>
      <c r="O33" s="154" t="s">
        <v>896</v>
      </c>
      <c r="P33" s="50"/>
      <c r="Q33" s="154" t="s">
        <v>897</v>
      </c>
      <c r="R33" s="62">
        <f t="shared" ref="R33:T49" si="6">SUM(D33+F33+H33+J33+L33+N33+P33)</f>
        <v>0</v>
      </c>
      <c r="S33" s="154" t="s">
        <v>898</v>
      </c>
      <c r="T33" s="50"/>
      <c r="U33" s="50" t="s">
        <v>899</v>
      </c>
      <c r="V33" s="50"/>
      <c r="W33" s="160" t="s">
        <v>900</v>
      </c>
      <c r="X33" s="50"/>
      <c r="Y33" s="154" t="s">
        <v>901</v>
      </c>
      <c r="Z33" s="60">
        <f t="shared" ref="Z33:Z49" si="7">SUM(T33+V33+X33)</f>
        <v>0</v>
      </c>
      <c r="AA33" s="154" t="s">
        <v>14</v>
      </c>
      <c r="AB33" s="62">
        <f t="shared" si="5"/>
        <v>0</v>
      </c>
      <c r="AC33" s="155" t="s">
        <v>902</v>
      </c>
      <c r="AD33" s="156"/>
    </row>
    <row r="34" spans="1:30" s="18" customFormat="1" ht="42" customHeight="1">
      <c r="A34" s="26" t="s">
        <v>903</v>
      </c>
      <c r="B34" s="35" t="s">
        <v>1083</v>
      </c>
      <c r="C34" s="153" t="s">
        <v>904</v>
      </c>
      <c r="D34" s="65"/>
      <c r="E34" s="50" t="s">
        <v>905</v>
      </c>
      <c r="F34" s="65"/>
      <c r="G34" s="154" t="s">
        <v>906</v>
      </c>
      <c r="H34" s="50"/>
      <c r="I34" s="154" t="s">
        <v>907</v>
      </c>
      <c r="J34" s="50"/>
      <c r="K34" s="40" t="s">
        <v>908</v>
      </c>
      <c r="L34" s="50"/>
      <c r="M34" s="40" t="s">
        <v>909</v>
      </c>
      <c r="N34" s="50"/>
      <c r="O34" s="154" t="s">
        <v>910</v>
      </c>
      <c r="P34" s="50"/>
      <c r="Q34" s="154" t="s">
        <v>911</v>
      </c>
      <c r="R34" s="62">
        <f t="shared" si="6"/>
        <v>0</v>
      </c>
      <c r="S34" s="154" t="s">
        <v>912</v>
      </c>
      <c r="T34" s="50"/>
      <c r="U34" s="50" t="s">
        <v>913</v>
      </c>
      <c r="V34" s="50"/>
      <c r="W34" s="160" t="s">
        <v>914</v>
      </c>
      <c r="X34" s="50"/>
      <c r="Y34" s="154" t="s">
        <v>915</v>
      </c>
      <c r="Z34" s="60">
        <f t="shared" si="7"/>
        <v>0</v>
      </c>
      <c r="AA34" s="154" t="s">
        <v>14</v>
      </c>
      <c r="AB34" s="62">
        <f t="shared" si="5"/>
        <v>0</v>
      </c>
      <c r="AC34" s="155" t="s">
        <v>916</v>
      </c>
      <c r="AD34" s="156"/>
    </row>
    <row r="35" spans="1:30" s="18" customFormat="1" ht="42" customHeight="1">
      <c r="A35" s="26" t="s">
        <v>917</v>
      </c>
      <c r="B35" s="35" t="s">
        <v>918</v>
      </c>
      <c r="C35" s="153" t="s">
        <v>919</v>
      </c>
      <c r="D35" s="62">
        <f>SUM(D32+D33-D34)</f>
        <v>764802</v>
      </c>
      <c r="E35" s="50" t="s">
        <v>920</v>
      </c>
      <c r="F35" s="62">
        <f>SUM(F32+F33-F34)</f>
        <v>3444</v>
      </c>
      <c r="G35" s="154" t="s">
        <v>921</v>
      </c>
      <c r="H35" s="62">
        <f>SUM(H32+H33-H34)</f>
        <v>0</v>
      </c>
      <c r="I35" s="154" t="s">
        <v>922</v>
      </c>
      <c r="J35" s="62">
        <f>SUM(J32+J33-J34)</f>
        <v>57996</v>
      </c>
      <c r="K35" s="40" t="s">
        <v>923</v>
      </c>
      <c r="L35" s="62">
        <f>SUM(L32+L33-L34)</f>
        <v>153760</v>
      </c>
      <c r="M35" s="40" t="s">
        <v>924</v>
      </c>
      <c r="N35" s="62">
        <f>SUM(N32+N33-N34)</f>
        <v>35899</v>
      </c>
      <c r="O35" s="154" t="s">
        <v>925</v>
      </c>
      <c r="P35" s="62">
        <f>SUM(P32+P33-P34)</f>
        <v>553157</v>
      </c>
      <c r="Q35" s="154" t="s">
        <v>926</v>
      </c>
      <c r="R35" s="62">
        <f>SUM(R32+R33-R34)</f>
        <v>1569058</v>
      </c>
      <c r="S35" s="154" t="s">
        <v>927</v>
      </c>
      <c r="T35" s="62">
        <f>SUM(T32+T33-T34)</f>
        <v>0</v>
      </c>
      <c r="U35" s="50" t="s">
        <v>928</v>
      </c>
      <c r="V35" s="50"/>
      <c r="W35" s="160" t="s">
        <v>929</v>
      </c>
      <c r="X35" s="62">
        <f>SUM(X32+X33-X34)</f>
        <v>4153</v>
      </c>
      <c r="Y35" s="154" t="s">
        <v>930</v>
      </c>
      <c r="Z35" s="62">
        <f>SUM(Z32+Z33-Z34)</f>
        <v>4153</v>
      </c>
      <c r="AA35" s="154" t="s">
        <v>931</v>
      </c>
      <c r="AB35" s="62">
        <f t="shared" si="5"/>
        <v>1564905</v>
      </c>
      <c r="AC35" s="155" t="s">
        <v>932</v>
      </c>
      <c r="AD35" s="156"/>
    </row>
    <row r="36" spans="1:30" s="18" customFormat="1" ht="42" customHeight="1">
      <c r="A36" s="26" t="s">
        <v>933</v>
      </c>
      <c r="B36" s="35" t="s">
        <v>1085</v>
      </c>
      <c r="C36" s="153" t="s">
        <v>934</v>
      </c>
      <c r="D36" s="65"/>
      <c r="E36" s="50" t="s">
        <v>14</v>
      </c>
      <c r="F36" s="65"/>
      <c r="G36" s="154" t="s">
        <v>935</v>
      </c>
      <c r="H36" s="50"/>
      <c r="I36" s="154" t="s">
        <v>936</v>
      </c>
      <c r="J36" s="50"/>
      <c r="K36" s="40" t="s">
        <v>14</v>
      </c>
      <c r="L36" s="50"/>
      <c r="M36" s="40" t="s">
        <v>14</v>
      </c>
      <c r="N36" s="50"/>
      <c r="O36" s="154" t="s">
        <v>14</v>
      </c>
      <c r="P36" s="50"/>
      <c r="Q36" s="154" t="s">
        <v>937</v>
      </c>
      <c r="R36" s="62">
        <f t="shared" si="6"/>
        <v>0</v>
      </c>
      <c r="S36" s="154" t="s">
        <v>14</v>
      </c>
      <c r="T36" s="50"/>
      <c r="U36" s="50" t="s">
        <v>14</v>
      </c>
      <c r="V36" s="50"/>
      <c r="W36" s="160" t="s">
        <v>14</v>
      </c>
      <c r="X36" s="50"/>
      <c r="Y36" s="154" t="s">
        <v>14</v>
      </c>
      <c r="Z36" s="60">
        <f t="shared" si="7"/>
        <v>0</v>
      </c>
      <c r="AA36" s="154" t="s">
        <v>14</v>
      </c>
      <c r="AB36" s="62">
        <f t="shared" si="5"/>
        <v>0</v>
      </c>
      <c r="AC36" s="155" t="s">
        <v>14</v>
      </c>
      <c r="AD36" s="156" t="s">
        <v>14</v>
      </c>
    </row>
    <row r="37" spans="1:30" s="18" customFormat="1" ht="42" customHeight="1">
      <c r="A37" s="26" t="s">
        <v>938</v>
      </c>
      <c r="B37" s="35" t="s">
        <v>11</v>
      </c>
      <c r="C37" s="153" t="s">
        <v>14</v>
      </c>
      <c r="D37" s="65"/>
      <c r="E37" s="50" t="s">
        <v>14</v>
      </c>
      <c r="F37" s="65"/>
      <c r="G37" s="154" t="s">
        <v>14</v>
      </c>
      <c r="H37" s="50"/>
      <c r="I37" s="154" t="s">
        <v>14</v>
      </c>
      <c r="J37" s="50"/>
      <c r="K37" s="40" t="s">
        <v>14</v>
      </c>
      <c r="L37" s="50"/>
      <c r="M37" s="40" t="s">
        <v>939</v>
      </c>
      <c r="N37" s="62">
        <v>14412</v>
      </c>
      <c r="O37" s="154" t="s">
        <v>14</v>
      </c>
      <c r="P37" s="50"/>
      <c r="Q37" s="154" t="s">
        <v>940</v>
      </c>
      <c r="R37" s="62">
        <f t="shared" si="6"/>
        <v>14412</v>
      </c>
      <c r="S37" s="154" t="s">
        <v>14</v>
      </c>
      <c r="T37" s="50"/>
      <c r="U37" s="50" t="s">
        <v>14</v>
      </c>
      <c r="V37" s="50"/>
      <c r="W37" s="160" t="s">
        <v>14</v>
      </c>
      <c r="X37" s="50"/>
      <c r="Y37" s="154" t="s">
        <v>14</v>
      </c>
      <c r="Z37" s="60">
        <f t="shared" si="7"/>
        <v>0</v>
      </c>
      <c r="AA37" s="154" t="s">
        <v>14</v>
      </c>
      <c r="AB37" s="62">
        <f t="shared" si="5"/>
        <v>14412</v>
      </c>
      <c r="AC37" s="155" t="s">
        <v>14</v>
      </c>
      <c r="AD37" s="156" t="s">
        <v>14</v>
      </c>
    </row>
    <row r="38" spans="1:30" s="18" customFormat="1" ht="42" customHeight="1">
      <c r="A38" s="26" t="s">
        <v>941</v>
      </c>
      <c r="B38" s="35" t="s">
        <v>1086</v>
      </c>
      <c r="C38" s="153" t="s">
        <v>14</v>
      </c>
      <c r="D38" s="65"/>
      <c r="E38" s="50" t="s">
        <v>14</v>
      </c>
      <c r="F38" s="65"/>
      <c r="G38" s="154" t="s">
        <v>14</v>
      </c>
      <c r="H38" s="50"/>
      <c r="I38" s="154" t="s">
        <v>14</v>
      </c>
      <c r="J38" s="50"/>
      <c r="K38" s="40" t="s">
        <v>14</v>
      </c>
      <c r="L38" s="50"/>
      <c r="M38" s="40" t="s">
        <v>942</v>
      </c>
      <c r="N38" s="62">
        <v>23658</v>
      </c>
      <c r="O38" s="154" t="s">
        <v>14</v>
      </c>
      <c r="P38" s="50"/>
      <c r="Q38" s="154" t="s">
        <v>943</v>
      </c>
      <c r="R38" s="62">
        <f t="shared" si="6"/>
        <v>23658</v>
      </c>
      <c r="S38" s="154" t="s">
        <v>14</v>
      </c>
      <c r="T38" s="50"/>
      <c r="U38" s="50" t="s">
        <v>14</v>
      </c>
      <c r="V38" s="50"/>
      <c r="W38" s="160" t="s">
        <v>14</v>
      </c>
      <c r="X38" s="60"/>
      <c r="Y38" s="154" t="s">
        <v>14</v>
      </c>
      <c r="Z38" s="60">
        <f t="shared" si="7"/>
        <v>0</v>
      </c>
      <c r="AA38" s="154" t="s">
        <v>14</v>
      </c>
      <c r="AB38" s="62">
        <f t="shared" si="5"/>
        <v>23658</v>
      </c>
      <c r="AC38" s="155" t="s">
        <v>14</v>
      </c>
      <c r="AD38" s="156" t="s">
        <v>14</v>
      </c>
    </row>
    <row r="39" spans="1:30" s="18" customFormat="1" ht="42" customHeight="1">
      <c r="A39" s="26" t="s">
        <v>944</v>
      </c>
      <c r="B39" s="35" t="s">
        <v>1087</v>
      </c>
      <c r="C39" s="153" t="s">
        <v>14</v>
      </c>
      <c r="D39" s="65"/>
      <c r="E39" s="50" t="s">
        <v>14</v>
      </c>
      <c r="F39" s="65"/>
      <c r="G39" s="154" t="s">
        <v>14</v>
      </c>
      <c r="H39" s="50"/>
      <c r="I39" s="154" t="s">
        <v>14</v>
      </c>
      <c r="J39" s="50"/>
      <c r="K39" s="40" t="s">
        <v>14</v>
      </c>
      <c r="L39" s="50"/>
      <c r="M39" s="40" t="s">
        <v>14</v>
      </c>
      <c r="N39" s="50"/>
      <c r="O39" s="154" t="s">
        <v>14</v>
      </c>
      <c r="P39" s="50"/>
      <c r="Q39" s="154" t="s">
        <v>14</v>
      </c>
      <c r="R39" s="62">
        <f t="shared" si="6"/>
        <v>0</v>
      </c>
      <c r="S39" s="154" t="s">
        <v>14</v>
      </c>
      <c r="T39" s="50"/>
      <c r="U39" s="50" t="s">
        <v>14</v>
      </c>
      <c r="V39" s="50"/>
      <c r="W39" s="160" t="s">
        <v>945</v>
      </c>
      <c r="X39" s="60"/>
      <c r="Y39" s="154" t="s">
        <v>946</v>
      </c>
      <c r="Z39" s="60">
        <f t="shared" si="7"/>
        <v>0</v>
      </c>
      <c r="AA39" s="154" t="s">
        <v>14</v>
      </c>
      <c r="AB39" s="62">
        <f t="shared" si="5"/>
        <v>0</v>
      </c>
      <c r="AC39" s="155" t="s">
        <v>14</v>
      </c>
      <c r="AD39" s="156" t="s">
        <v>14</v>
      </c>
    </row>
    <row r="40" spans="1:30" s="18" customFormat="1" ht="42" customHeight="1">
      <c r="A40" s="26" t="s">
        <v>947</v>
      </c>
      <c r="B40" s="35" t="s">
        <v>1088</v>
      </c>
      <c r="C40" s="153" t="s">
        <v>948</v>
      </c>
      <c r="D40" s="65"/>
      <c r="E40" s="50" t="s">
        <v>949</v>
      </c>
      <c r="F40" s="65"/>
      <c r="G40" s="154" t="s">
        <v>14</v>
      </c>
      <c r="H40" s="50"/>
      <c r="I40" s="154" t="s">
        <v>14</v>
      </c>
      <c r="J40" s="50"/>
      <c r="K40" s="40" t="s">
        <v>950</v>
      </c>
      <c r="L40" s="50"/>
      <c r="M40" s="40" t="s">
        <v>14</v>
      </c>
      <c r="N40" s="50"/>
      <c r="O40" s="154" t="s">
        <v>951</v>
      </c>
      <c r="P40" s="62">
        <f>'bilans uspeha'!E119</f>
        <v>131926</v>
      </c>
      <c r="Q40" s="154" t="s">
        <v>952</v>
      </c>
      <c r="R40" s="62">
        <f t="shared" si="6"/>
        <v>131926</v>
      </c>
      <c r="S40" s="154" t="s">
        <v>14</v>
      </c>
      <c r="T40" s="50"/>
      <c r="U40" s="50" t="s">
        <v>14</v>
      </c>
      <c r="V40" s="50"/>
      <c r="W40" s="160" t="s">
        <v>14</v>
      </c>
      <c r="X40" s="50"/>
      <c r="Y40" s="154" t="s">
        <v>14</v>
      </c>
      <c r="Z40" s="60">
        <f t="shared" si="7"/>
        <v>0</v>
      </c>
      <c r="AA40" s="154" t="s">
        <v>14</v>
      </c>
      <c r="AB40" s="62">
        <f t="shared" si="5"/>
        <v>131926</v>
      </c>
      <c r="AC40" s="155" t="s">
        <v>14</v>
      </c>
      <c r="AD40" s="156" t="s">
        <v>14</v>
      </c>
    </row>
    <row r="41" spans="1:30" s="18" customFormat="1" ht="42" customHeight="1">
      <c r="A41" s="26" t="s">
        <v>953</v>
      </c>
      <c r="B41" s="35" t="s">
        <v>1089</v>
      </c>
      <c r="C41" s="153" t="s">
        <v>14</v>
      </c>
      <c r="D41" s="65"/>
      <c r="E41" s="50" t="s">
        <v>14</v>
      </c>
      <c r="F41" s="65"/>
      <c r="G41" s="154" t="s">
        <v>14</v>
      </c>
      <c r="H41" s="50"/>
      <c r="I41" s="154" t="s">
        <v>14</v>
      </c>
      <c r="J41" s="50"/>
      <c r="K41" s="40" t="s">
        <v>14</v>
      </c>
      <c r="L41" s="50"/>
      <c r="M41" s="40" t="s">
        <v>14</v>
      </c>
      <c r="N41" s="50"/>
      <c r="O41" s="154" t="s">
        <v>14</v>
      </c>
      <c r="P41" s="50"/>
      <c r="Q41" s="154" t="s">
        <v>14</v>
      </c>
      <c r="R41" s="62">
        <f t="shared" si="6"/>
        <v>0</v>
      </c>
      <c r="S41" s="154" t="s">
        <v>954</v>
      </c>
      <c r="T41" s="62">
        <f t="shared" si="6"/>
        <v>0</v>
      </c>
      <c r="U41" s="50" t="s">
        <v>14</v>
      </c>
      <c r="V41" s="50"/>
      <c r="W41" s="160" t="s">
        <v>14</v>
      </c>
      <c r="X41" s="50"/>
      <c r="Y41" s="154" t="s">
        <v>955</v>
      </c>
      <c r="Z41" s="60">
        <f t="shared" si="7"/>
        <v>0</v>
      </c>
      <c r="AA41" s="154" t="s">
        <v>14</v>
      </c>
      <c r="AB41" s="62">
        <f t="shared" si="5"/>
        <v>0</v>
      </c>
      <c r="AC41" s="155" t="s">
        <v>956</v>
      </c>
      <c r="AD41" s="156"/>
    </row>
    <row r="42" spans="1:30" s="18" customFormat="1" ht="42" customHeight="1">
      <c r="A42" s="26" t="s">
        <v>957</v>
      </c>
      <c r="B42" s="35" t="s">
        <v>1090</v>
      </c>
      <c r="C42" s="153" t="s">
        <v>14</v>
      </c>
      <c r="D42" s="65"/>
      <c r="E42" s="50" t="s">
        <v>14</v>
      </c>
      <c r="F42" s="65"/>
      <c r="G42" s="154" t="s">
        <v>14</v>
      </c>
      <c r="H42" s="50"/>
      <c r="I42" s="154" t="s">
        <v>14</v>
      </c>
      <c r="J42" s="50"/>
      <c r="K42" s="40" t="s">
        <v>14</v>
      </c>
      <c r="L42" s="50"/>
      <c r="M42" s="40" t="s">
        <v>14</v>
      </c>
      <c r="N42" s="50"/>
      <c r="O42" s="154" t="s">
        <v>14</v>
      </c>
      <c r="P42" s="50"/>
      <c r="Q42" s="154" t="s">
        <v>14</v>
      </c>
      <c r="R42" s="62">
        <f t="shared" si="6"/>
        <v>0</v>
      </c>
      <c r="S42" s="154" t="s">
        <v>14</v>
      </c>
      <c r="T42" s="50"/>
      <c r="U42" s="50" t="s">
        <v>958</v>
      </c>
      <c r="V42" s="50"/>
      <c r="W42" s="160" t="s">
        <v>14</v>
      </c>
      <c r="X42" s="50"/>
      <c r="Y42" s="154" t="s">
        <v>959</v>
      </c>
      <c r="Z42" s="60">
        <f t="shared" si="7"/>
        <v>0</v>
      </c>
      <c r="AA42" s="154" t="s">
        <v>14</v>
      </c>
      <c r="AB42" s="62">
        <f t="shared" si="5"/>
        <v>0</v>
      </c>
      <c r="AC42" s="155" t="s">
        <v>14</v>
      </c>
      <c r="AD42" s="156" t="s">
        <v>14</v>
      </c>
    </row>
    <row r="43" spans="1:30" s="18" customFormat="1" ht="42" customHeight="1">
      <c r="A43" s="26" t="s">
        <v>960</v>
      </c>
      <c r="B43" s="35" t="s">
        <v>1091</v>
      </c>
      <c r="C43" s="153" t="s">
        <v>14</v>
      </c>
      <c r="D43" s="65"/>
      <c r="E43" s="50" t="s">
        <v>14</v>
      </c>
      <c r="F43" s="65"/>
      <c r="G43" s="154" t="s">
        <v>14</v>
      </c>
      <c r="H43" s="50"/>
      <c r="I43" s="154" t="s">
        <v>14</v>
      </c>
      <c r="J43" s="50"/>
      <c r="K43" s="40" t="s">
        <v>14</v>
      </c>
      <c r="L43" s="50"/>
      <c r="M43" s="40" t="s">
        <v>14</v>
      </c>
      <c r="N43" s="50"/>
      <c r="O43" s="154" t="s">
        <v>14</v>
      </c>
      <c r="P43" s="50"/>
      <c r="Q43" s="154" t="s">
        <v>14</v>
      </c>
      <c r="R43" s="62">
        <f t="shared" si="6"/>
        <v>0</v>
      </c>
      <c r="S43" s="154" t="s">
        <v>14</v>
      </c>
      <c r="T43" s="50"/>
      <c r="U43" s="50" t="s">
        <v>961</v>
      </c>
      <c r="V43" s="50"/>
      <c r="W43" s="160" t="s">
        <v>14</v>
      </c>
      <c r="X43" s="50"/>
      <c r="Y43" s="154" t="s">
        <v>962</v>
      </c>
      <c r="Z43" s="60">
        <f t="shared" si="7"/>
        <v>0</v>
      </c>
      <c r="AA43" s="154" t="s">
        <v>14</v>
      </c>
      <c r="AB43" s="62">
        <f t="shared" si="5"/>
        <v>0</v>
      </c>
      <c r="AC43" s="155" t="s">
        <v>14</v>
      </c>
      <c r="AD43" s="156" t="s">
        <v>14</v>
      </c>
    </row>
    <row r="44" spans="1:30" s="18" customFormat="1" ht="42" customHeight="1">
      <c r="A44" s="26" t="s">
        <v>963</v>
      </c>
      <c r="B44" s="35" t="s">
        <v>1092</v>
      </c>
      <c r="C44" s="153" t="s">
        <v>964</v>
      </c>
      <c r="D44" s="65"/>
      <c r="E44" s="50" t="s">
        <v>965</v>
      </c>
      <c r="F44" s="65"/>
      <c r="G44" s="154" t="s">
        <v>966</v>
      </c>
      <c r="H44" s="50"/>
      <c r="I44" s="154" t="s">
        <v>967</v>
      </c>
      <c r="J44" s="50"/>
      <c r="K44" s="40" t="s">
        <v>968</v>
      </c>
      <c r="L44" s="50"/>
      <c r="M44" s="40" t="s">
        <v>969</v>
      </c>
      <c r="N44" s="50"/>
      <c r="O44" s="154" t="s">
        <v>970</v>
      </c>
      <c r="P44" s="50"/>
      <c r="Q44" s="154" t="s">
        <v>971</v>
      </c>
      <c r="R44" s="62">
        <f t="shared" si="6"/>
        <v>0</v>
      </c>
      <c r="S44" s="154" t="s">
        <v>972</v>
      </c>
      <c r="T44" s="50"/>
      <c r="U44" s="50" t="s">
        <v>973</v>
      </c>
      <c r="V44" s="50"/>
      <c r="W44" s="160" t="s">
        <v>974</v>
      </c>
      <c r="X44" s="50"/>
      <c r="Y44" s="154" t="s">
        <v>975</v>
      </c>
      <c r="Z44" s="60">
        <f t="shared" si="7"/>
        <v>0</v>
      </c>
      <c r="AA44" s="154" t="s">
        <v>14</v>
      </c>
      <c r="AB44" s="62">
        <f t="shared" si="5"/>
        <v>0</v>
      </c>
      <c r="AC44" s="155" t="s">
        <v>976</v>
      </c>
      <c r="AD44" s="156"/>
    </row>
    <row r="45" spans="1:30" s="18" customFormat="1" ht="42" customHeight="1">
      <c r="A45" s="26" t="s">
        <v>977</v>
      </c>
      <c r="B45" s="35" t="s">
        <v>1093</v>
      </c>
      <c r="C45" s="153" t="s">
        <v>978</v>
      </c>
      <c r="D45" s="65"/>
      <c r="E45" s="50" t="s">
        <v>979</v>
      </c>
      <c r="F45" s="65"/>
      <c r="G45" s="154" t="s">
        <v>980</v>
      </c>
      <c r="H45" s="50"/>
      <c r="I45" s="154" t="s">
        <v>981</v>
      </c>
      <c r="J45" s="50"/>
      <c r="K45" s="40" t="s">
        <v>982</v>
      </c>
      <c r="L45" s="50"/>
      <c r="M45" s="40" t="s">
        <v>983</v>
      </c>
      <c r="N45" s="50"/>
      <c r="O45" s="154" t="s">
        <v>984</v>
      </c>
      <c r="P45" s="62">
        <v>134828</v>
      </c>
      <c r="Q45" s="154" t="s">
        <v>985</v>
      </c>
      <c r="R45" s="62">
        <f t="shared" si="6"/>
        <v>134828</v>
      </c>
      <c r="S45" s="154" t="s">
        <v>986</v>
      </c>
      <c r="T45" s="62">
        <v>0</v>
      </c>
      <c r="U45" s="50" t="s">
        <v>987</v>
      </c>
      <c r="V45" s="50"/>
      <c r="W45" s="160" t="s">
        <v>988</v>
      </c>
      <c r="X45" s="50"/>
      <c r="Y45" s="154" t="s">
        <v>989</v>
      </c>
      <c r="Z45" s="60">
        <v>0</v>
      </c>
      <c r="AA45" s="154" t="s">
        <v>14</v>
      </c>
      <c r="AB45" s="62">
        <f t="shared" si="5"/>
        <v>134828</v>
      </c>
      <c r="AC45" s="155" t="s">
        <v>990</v>
      </c>
      <c r="AD45" s="156"/>
    </row>
    <row r="46" spans="1:30" s="18" customFormat="1" ht="42" customHeight="1">
      <c r="A46" s="26" t="s">
        <v>991</v>
      </c>
      <c r="B46" s="35" t="s">
        <v>1094</v>
      </c>
      <c r="C46" s="153" t="s">
        <v>14</v>
      </c>
      <c r="D46" s="65"/>
      <c r="E46" s="50" t="s">
        <v>14</v>
      </c>
      <c r="F46" s="65"/>
      <c r="G46" s="154" t="s">
        <v>14</v>
      </c>
      <c r="H46" s="50"/>
      <c r="I46" s="154" t="s">
        <v>14</v>
      </c>
      <c r="J46" s="50"/>
      <c r="K46" s="40" t="s">
        <v>14</v>
      </c>
      <c r="L46" s="50"/>
      <c r="M46" s="40" t="s">
        <v>14</v>
      </c>
      <c r="N46" s="50"/>
      <c r="O46" s="154" t="s">
        <v>992</v>
      </c>
      <c r="P46" s="50"/>
      <c r="Q46" s="154" t="s">
        <v>993</v>
      </c>
      <c r="R46" s="62">
        <f t="shared" si="6"/>
        <v>0</v>
      </c>
      <c r="S46" s="154" t="s">
        <v>14</v>
      </c>
      <c r="T46" s="50"/>
      <c r="U46" s="50" t="s">
        <v>14</v>
      </c>
      <c r="V46" s="50"/>
      <c r="W46" s="160" t="s">
        <v>14</v>
      </c>
      <c r="X46" s="50"/>
      <c r="Y46" s="154" t="s">
        <v>14</v>
      </c>
      <c r="Z46" s="60">
        <f t="shared" si="7"/>
        <v>0</v>
      </c>
      <c r="AA46" s="154" t="s">
        <v>14</v>
      </c>
      <c r="AB46" s="62">
        <f t="shared" si="5"/>
        <v>0</v>
      </c>
      <c r="AC46" s="155" t="s">
        <v>14</v>
      </c>
      <c r="AD46" s="156" t="s">
        <v>14</v>
      </c>
    </row>
    <row r="47" spans="1:30" s="18" customFormat="1" ht="42" customHeight="1">
      <c r="A47" s="26" t="s">
        <v>994</v>
      </c>
      <c r="B47" s="35" t="s">
        <v>1095</v>
      </c>
      <c r="C47" s="153" t="s">
        <v>14</v>
      </c>
      <c r="D47" s="65"/>
      <c r="E47" s="50" t="s">
        <v>14</v>
      </c>
      <c r="F47" s="65"/>
      <c r="G47" s="154" t="s">
        <v>14</v>
      </c>
      <c r="H47" s="50"/>
      <c r="I47" s="154" t="s">
        <v>14</v>
      </c>
      <c r="J47" s="50"/>
      <c r="K47" s="40" t="s">
        <v>14</v>
      </c>
      <c r="L47" s="50"/>
      <c r="M47" s="40" t="s">
        <v>14</v>
      </c>
      <c r="N47" s="50"/>
      <c r="O47" s="154" t="s">
        <v>995</v>
      </c>
      <c r="P47" s="50"/>
      <c r="Q47" s="154" t="s">
        <v>996</v>
      </c>
      <c r="R47" s="62">
        <f t="shared" si="6"/>
        <v>0</v>
      </c>
      <c r="S47" s="154" t="s">
        <v>14</v>
      </c>
      <c r="T47" s="50"/>
      <c r="U47" s="50" t="s">
        <v>14</v>
      </c>
      <c r="V47" s="50"/>
      <c r="W47" s="160" t="s">
        <v>14</v>
      </c>
      <c r="X47" s="50"/>
      <c r="Y47" s="154" t="s">
        <v>14</v>
      </c>
      <c r="Z47" s="60">
        <f t="shared" si="7"/>
        <v>0</v>
      </c>
      <c r="AA47" s="154" t="s">
        <v>14</v>
      </c>
      <c r="AB47" s="62">
        <f t="shared" si="5"/>
        <v>0</v>
      </c>
      <c r="AC47" s="155" t="s">
        <v>14</v>
      </c>
      <c r="AD47" s="156" t="s">
        <v>14</v>
      </c>
    </row>
    <row r="48" spans="1:30" s="18" customFormat="1" ht="42" customHeight="1">
      <c r="A48" s="26" t="s">
        <v>997</v>
      </c>
      <c r="B48" s="35" t="s">
        <v>1098</v>
      </c>
      <c r="C48" s="153" t="s">
        <v>998</v>
      </c>
      <c r="D48" s="65"/>
      <c r="E48" s="50" t="s">
        <v>999</v>
      </c>
      <c r="F48" s="65"/>
      <c r="G48" s="154" t="s">
        <v>1000</v>
      </c>
      <c r="H48" s="50"/>
      <c r="I48" s="154" t="s">
        <v>1001</v>
      </c>
      <c r="J48" s="50"/>
      <c r="K48" s="40" t="s">
        <v>1002</v>
      </c>
      <c r="L48" s="50"/>
      <c r="M48" s="40" t="s">
        <v>1003</v>
      </c>
      <c r="N48" s="50"/>
      <c r="O48" s="154" t="s">
        <v>1004</v>
      </c>
      <c r="P48" s="50"/>
      <c r="Q48" s="154" t="s">
        <v>1005</v>
      </c>
      <c r="R48" s="62">
        <f t="shared" si="6"/>
        <v>0</v>
      </c>
      <c r="S48" s="154" t="s">
        <v>1006</v>
      </c>
      <c r="T48" s="50"/>
      <c r="U48" s="50" t="s">
        <v>1007</v>
      </c>
      <c r="V48" s="50"/>
      <c r="W48" s="160" t="s">
        <v>1008</v>
      </c>
      <c r="X48" s="62">
        <v>119</v>
      </c>
      <c r="Y48" s="154" t="s">
        <v>1009</v>
      </c>
      <c r="Z48" s="62">
        <f t="shared" si="7"/>
        <v>119</v>
      </c>
      <c r="AA48" s="154" t="s">
        <v>14</v>
      </c>
      <c r="AB48" s="62">
        <f t="shared" si="5"/>
        <v>-119</v>
      </c>
      <c r="AC48" s="155" t="s">
        <v>1010</v>
      </c>
      <c r="AD48" s="156"/>
    </row>
    <row r="49" spans="1:30" s="18" customFormat="1" ht="42" customHeight="1">
      <c r="A49" s="26" t="s">
        <v>1011</v>
      </c>
      <c r="B49" s="35" t="s">
        <v>1099</v>
      </c>
      <c r="C49" s="153" t="s">
        <v>1012</v>
      </c>
      <c r="D49" s="65"/>
      <c r="E49" s="50" t="s">
        <v>1013</v>
      </c>
      <c r="F49" s="65"/>
      <c r="G49" s="154" t="s">
        <v>1014</v>
      </c>
      <c r="H49" s="50"/>
      <c r="I49" s="154" t="s">
        <v>1015</v>
      </c>
      <c r="J49" s="50"/>
      <c r="K49" s="40" t="s">
        <v>1016</v>
      </c>
      <c r="L49" s="50"/>
      <c r="M49" s="40" t="s">
        <v>1017</v>
      </c>
      <c r="N49" s="50"/>
      <c r="O49" s="154" t="s">
        <v>1018</v>
      </c>
      <c r="P49" s="50"/>
      <c r="Q49" s="154" t="s">
        <v>1019</v>
      </c>
      <c r="R49" s="62">
        <f t="shared" si="6"/>
        <v>0</v>
      </c>
      <c r="S49" s="154" t="s">
        <v>1020</v>
      </c>
      <c r="T49" s="50"/>
      <c r="U49" s="50" t="s">
        <v>1021</v>
      </c>
      <c r="V49" s="50"/>
      <c r="W49" s="160" t="s">
        <v>1022</v>
      </c>
      <c r="X49" s="62">
        <v>692</v>
      </c>
      <c r="Y49" s="154" t="s">
        <v>1023</v>
      </c>
      <c r="Z49" s="62">
        <f t="shared" si="7"/>
        <v>692</v>
      </c>
      <c r="AA49" s="154" t="s">
        <v>14</v>
      </c>
      <c r="AB49" s="62">
        <f t="shared" si="5"/>
        <v>-692</v>
      </c>
      <c r="AC49" s="155" t="s">
        <v>1024</v>
      </c>
      <c r="AD49" s="156"/>
    </row>
    <row r="50" spans="1:30" s="18" customFormat="1" ht="42" customHeight="1">
      <c r="A50" s="26" t="s">
        <v>1025</v>
      </c>
      <c r="B50" s="157" t="s">
        <v>1026</v>
      </c>
      <c r="C50" s="153" t="s">
        <v>1027</v>
      </c>
      <c r="D50" s="62">
        <f>SUM(D36+D37+D39+D40+D41+D42+D44+D48)</f>
        <v>0</v>
      </c>
      <c r="E50" s="50" t="s">
        <v>1028</v>
      </c>
      <c r="F50" s="62">
        <f>SUM(F36+F37+F39+F40+F41+F42+F44+F48)</f>
        <v>0</v>
      </c>
      <c r="G50" s="154" t="s">
        <v>1029</v>
      </c>
      <c r="H50" s="62">
        <f>SUM(H36+H37+H39+H40+H41+H42+H44+H48)</f>
        <v>0</v>
      </c>
      <c r="I50" s="154" t="s">
        <v>1030</v>
      </c>
      <c r="J50" s="62">
        <f>SUM(J36+J37+J39+J40+J41+J42+J44+J48)</f>
        <v>0</v>
      </c>
      <c r="K50" s="40" t="s">
        <v>1031</v>
      </c>
      <c r="L50" s="62">
        <f>SUM(L36+L37+L39+L40+L41+L42+L44+L48)</f>
        <v>0</v>
      </c>
      <c r="M50" s="40" t="s">
        <v>1032</v>
      </c>
      <c r="N50" s="62">
        <f>SUM(N36+N37+N39+N40+N41+N42+N44+N48)</f>
        <v>14412</v>
      </c>
      <c r="O50" s="154" t="s">
        <v>1033</v>
      </c>
      <c r="P50" s="62">
        <f>SUM(P36+P37+P39+P40+P41+P42+P44+P48)</f>
        <v>131926</v>
      </c>
      <c r="Q50" s="154" t="s">
        <v>1034</v>
      </c>
      <c r="R50" s="62">
        <f>SUM(R36+R37+R39+R40+R41+R42+R44+R48)</f>
        <v>146338</v>
      </c>
      <c r="S50" s="154" t="s">
        <v>1035</v>
      </c>
      <c r="T50" s="62">
        <f>SUM(T36+T37+T39+T40+T41+T42+T44+T48)</f>
        <v>0</v>
      </c>
      <c r="U50" s="50" t="s">
        <v>1036</v>
      </c>
      <c r="V50" s="62">
        <f>SUM(V36+V37+V39+V40+V41+V42+V44+V48)</f>
        <v>0</v>
      </c>
      <c r="W50" s="160" t="s">
        <v>1037</v>
      </c>
      <c r="X50" s="62">
        <f>SUM(X36+X37+X39+X40+X41+X42+X44+X48)</f>
        <v>119</v>
      </c>
      <c r="Y50" s="154" t="s">
        <v>1038</v>
      </c>
      <c r="Z50" s="62">
        <f>SUM(Z36+Z37+Z39+Z40+Z41+Z42+Z44+Z48)</f>
        <v>119</v>
      </c>
      <c r="AA50" s="154" t="s">
        <v>14</v>
      </c>
      <c r="AB50" s="62">
        <f t="shared" si="5"/>
        <v>146219</v>
      </c>
      <c r="AC50" s="155" t="s">
        <v>1039</v>
      </c>
      <c r="AD50" s="156"/>
    </row>
    <row r="51" spans="1:30" s="18" customFormat="1" ht="42" customHeight="1">
      <c r="A51" s="26" t="s">
        <v>1040</v>
      </c>
      <c r="B51" s="157" t="s">
        <v>1041</v>
      </c>
      <c r="C51" s="153" t="s">
        <v>1042</v>
      </c>
      <c r="D51" s="62">
        <f>SUM(D38+D43+D45+D46+D47+D49)</f>
        <v>0</v>
      </c>
      <c r="E51" s="50" t="s">
        <v>1043</v>
      </c>
      <c r="F51" s="62">
        <f>SUM(F38+F43+F45+F46+F47+F49)</f>
        <v>0</v>
      </c>
      <c r="G51" s="154" t="s">
        <v>1044</v>
      </c>
      <c r="H51" s="62">
        <f>SUM(H38+H43+H45+H46+H47+H49)</f>
        <v>0</v>
      </c>
      <c r="I51" s="154" t="s">
        <v>1045</v>
      </c>
      <c r="J51" s="62">
        <f>SUM(J38+J43+J45+J46+J47+J49)</f>
        <v>0</v>
      </c>
      <c r="K51" s="40" t="s">
        <v>1046</v>
      </c>
      <c r="L51" s="62">
        <f>SUM(L38+L43+L45+L46+L47+L49)</f>
        <v>0</v>
      </c>
      <c r="M51" s="40" t="s">
        <v>1047</v>
      </c>
      <c r="N51" s="62">
        <f>SUM(N38+N43+N45+N46+N47+N49)</f>
        <v>23658</v>
      </c>
      <c r="O51" s="154" t="s">
        <v>1048</v>
      </c>
      <c r="P51" s="62">
        <f>SUM(P38+P43+P45+P46+P47+P49)</f>
        <v>134828</v>
      </c>
      <c r="Q51" s="154" t="s">
        <v>1049</v>
      </c>
      <c r="R51" s="62">
        <f>SUM(R38+R43+R45+R46+R47+R49)</f>
        <v>158486</v>
      </c>
      <c r="S51" s="154" t="s">
        <v>1050</v>
      </c>
      <c r="T51" s="62">
        <f>SUM(T38+T43+T45+T46+T47+T49)</f>
        <v>0</v>
      </c>
      <c r="U51" s="50" t="s">
        <v>1051</v>
      </c>
      <c r="V51" s="62">
        <f>SUM(V38+V43+V45+V46+V47+V49)</f>
        <v>0</v>
      </c>
      <c r="W51" s="160" t="s">
        <v>1052</v>
      </c>
      <c r="X51" s="62">
        <f>SUM(X38+X43+X45+X46+X47+X49)</f>
        <v>692</v>
      </c>
      <c r="Y51" s="154" t="s">
        <v>1053</v>
      </c>
      <c r="Z51" s="62">
        <f>SUM(Z38+Z43+Z45+Z46+Z47+Z49)</f>
        <v>692</v>
      </c>
      <c r="AA51" s="154" t="s">
        <v>14</v>
      </c>
      <c r="AB51" s="62">
        <f t="shared" si="5"/>
        <v>157794</v>
      </c>
      <c r="AC51" s="155" t="s">
        <v>1054</v>
      </c>
      <c r="AD51" s="156"/>
    </row>
    <row r="52" spans="1:30" s="18" customFormat="1" ht="42" customHeight="1" thickBot="1">
      <c r="A52" s="184" t="s">
        <v>1055</v>
      </c>
      <c r="B52" s="163" t="s">
        <v>13</v>
      </c>
      <c r="C52" s="164" t="s">
        <v>1056</v>
      </c>
      <c r="D52" s="165">
        <f>SUM(D35+D50-D51)</f>
        <v>764802</v>
      </c>
      <c r="E52" s="53" t="s">
        <v>1057</v>
      </c>
      <c r="F52" s="165">
        <f>SUM(F35+F50-F51)</f>
        <v>3444</v>
      </c>
      <c r="G52" s="166" t="s">
        <v>1058</v>
      </c>
      <c r="H52" s="85">
        <f>SUM(H35+H50-H51)</f>
        <v>0</v>
      </c>
      <c r="I52" s="166" t="s">
        <v>1059</v>
      </c>
      <c r="J52" s="165">
        <f>SUM(J35+J50-J51)</f>
        <v>57996</v>
      </c>
      <c r="K52" s="185" t="s">
        <v>1060</v>
      </c>
      <c r="L52" s="165">
        <f>SUM(L35+L50-L51)</f>
        <v>153760</v>
      </c>
      <c r="M52" s="185" t="s">
        <v>1061</v>
      </c>
      <c r="N52" s="165">
        <f>SUM(N35+N50-N51)</f>
        <v>26653</v>
      </c>
      <c r="O52" s="166" t="s">
        <v>1062</v>
      </c>
      <c r="P52" s="165">
        <f>SUM(P35+P50-P51)</f>
        <v>550255</v>
      </c>
      <c r="Q52" s="166" t="s">
        <v>1063</v>
      </c>
      <c r="R52" s="165">
        <f>SUM(R35+R50-R51)</f>
        <v>1556910</v>
      </c>
      <c r="S52" s="166" t="s">
        <v>1064</v>
      </c>
      <c r="T52" s="165">
        <f>SUM(T35+T50-T51)</f>
        <v>0</v>
      </c>
      <c r="U52" s="53" t="s">
        <v>1065</v>
      </c>
      <c r="V52" s="85">
        <f>SUM(V35+V50-V51)</f>
        <v>0</v>
      </c>
      <c r="W52" s="167" t="s">
        <v>1066</v>
      </c>
      <c r="X52" s="165">
        <f>+X35+X50-X51</f>
        <v>3580</v>
      </c>
      <c r="Y52" s="166" t="s">
        <v>1067</v>
      </c>
      <c r="Z52" s="165">
        <f>+Z35+Z50-Z51</f>
        <v>3580</v>
      </c>
      <c r="AA52" s="166" t="s">
        <v>1068</v>
      </c>
      <c r="AB52" s="62">
        <f t="shared" si="5"/>
        <v>1553330</v>
      </c>
      <c r="AC52" s="168" t="s">
        <v>1069</v>
      </c>
      <c r="AD52" s="169"/>
    </row>
    <row r="53" spans="1:30">
      <c r="A53" s="12"/>
    </row>
    <row r="54" spans="1:30">
      <c r="B54" s="317" t="s">
        <v>18</v>
      </c>
      <c r="C54" s="317"/>
      <c r="D54" s="317"/>
      <c r="F54" s="6"/>
      <c r="N54" s="6"/>
      <c r="R54" s="6"/>
      <c r="X54" s="6"/>
      <c r="Z54" s="317" t="s">
        <v>17</v>
      </c>
      <c r="AA54" s="317"/>
      <c r="AB54" s="317"/>
    </row>
    <row r="55" spans="1:30">
      <c r="F55" s="6"/>
      <c r="J55" s="6"/>
      <c r="L55" s="6"/>
      <c r="R55" s="6"/>
      <c r="T55" s="6"/>
      <c r="V55" s="6"/>
      <c r="Z55" s="6"/>
    </row>
    <row r="56" spans="1:30">
      <c r="B56" s="289" t="s">
        <v>1080</v>
      </c>
      <c r="C56" s="289"/>
      <c r="D56" s="289"/>
      <c r="X56" s="6"/>
      <c r="Z56" s="145" t="s">
        <v>1103</v>
      </c>
      <c r="AA56" s="145"/>
      <c r="AB56" s="145"/>
    </row>
    <row r="57" spans="1:30">
      <c r="N57" s="6"/>
      <c r="AB57" s="6"/>
    </row>
  </sheetData>
  <mergeCells count="20">
    <mergeCell ref="A6:AD6"/>
    <mergeCell ref="A7:AD7"/>
    <mergeCell ref="B56:D56"/>
    <mergeCell ref="B54:D54"/>
    <mergeCell ref="Z54:AB54"/>
    <mergeCell ref="AA9:AA10"/>
    <mergeCell ref="AC9:AC10"/>
    <mergeCell ref="A10:B10"/>
    <mergeCell ref="O9:O10"/>
    <mergeCell ref="Q9:Q10"/>
    <mergeCell ref="S9:S10"/>
    <mergeCell ref="U9:U10"/>
    <mergeCell ref="W9:W10"/>
    <mergeCell ref="Y9:Y10"/>
    <mergeCell ref="C9:C10"/>
    <mergeCell ref="E9:E10"/>
    <mergeCell ref="G9:G10"/>
    <mergeCell ref="I9:I10"/>
    <mergeCell ref="K9:K10"/>
    <mergeCell ref="M9:M10"/>
  </mergeCells>
  <pageMargins left="0.16" right="0.16" top="0.53" bottom="0.5" header="0.3" footer="0.3"/>
  <pageSetup paperSize="9" scale="65" fitToWidth="0" orientation="landscape" r:id="rId1"/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bilans stanja</vt:lpstr>
      <vt:lpstr>bilans uspeha</vt:lpstr>
      <vt:lpstr>ostali rezultat</vt:lpstr>
      <vt:lpstr>tokovi gotovine</vt:lpstr>
      <vt:lpstr>promene na kapitalu</vt:lpstr>
      <vt:lpstr>'bilans stanja'!Print_Area</vt:lpstr>
      <vt:lpstr>'bilans uspeha'!Print_Area</vt:lpstr>
      <vt:lpstr>'promene na kapitalu'!Print_Area</vt:lpstr>
      <vt:lpstr>'tokovi gotovine'!Print_Area</vt:lpstr>
      <vt:lpstr>'bilans uspeha'!Print_Titles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Члан 1</dc:title>
  <dc:creator>Srdjan Milovanovic</dc:creator>
  <cp:lastModifiedBy>Branko Pavlovic | Dunav Re</cp:lastModifiedBy>
  <cp:lastPrinted>2018-03-26T12:49:25Z</cp:lastPrinted>
  <dcterms:created xsi:type="dcterms:W3CDTF">2015-01-06T09:46:24Z</dcterms:created>
  <dcterms:modified xsi:type="dcterms:W3CDTF">2018-03-26T12:50:46Z</dcterms:modified>
</cp:coreProperties>
</file>